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rez\Desktop\2024 Ganancias y bienes\2024 definitiva\"/>
    </mc:Choice>
  </mc:AlternateContent>
  <workbookProtection workbookPassword="CF2F" lockStructure="1"/>
  <bookViews>
    <workbookView xWindow="0" yWindow="0" windowWidth="19200" windowHeight="10770" tabRatio="775" activeTab="12"/>
  </bookViews>
  <sheets>
    <sheet name="Instrucciones" sheetId="16" r:id="rId1"/>
    <sheet name="1° CAT" sheetId="2" r:id="rId2"/>
    <sheet name="Amortización Inmuebles FA" sheetId="3" r:id="rId3"/>
    <sheet name="Amortización Inmuebles FE" sheetId="19" r:id="rId4"/>
    <sheet name="2° CAT" sheetId="10" r:id="rId5"/>
    <sheet name="3° CAT (Unipersonal)" sheetId="9" r:id="rId6"/>
    <sheet name=" Amortización Otros Bienes" sheetId="4" r:id="rId7"/>
    <sheet name="4° CAT" sheetId="15" r:id="rId8"/>
    <sheet name="F.1359" sheetId="21" r:id="rId9"/>
    <sheet name="Determinación IIGG" sheetId="12" r:id="rId10"/>
    <sheet name="Patrimonio - BBPP" sheetId="14" r:id="rId11"/>
    <sheet name="Determinación BBPP" sheetId="20" r:id="rId12"/>
    <sheet name="Justificación Patrimonial" sheetId="13" r:id="rId13"/>
    <sheet name="AxI Unipersonal" sheetId="6" r:id="rId14"/>
    <sheet name="AxI IPC" sheetId="5" r:id="rId15"/>
    <sheet name="AxI Estatico" sheetId="8" r:id="rId16"/>
    <sheet name="AxI Dinámico" sheetId="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6">#REF!</definedName>
    <definedName name="\a" localSheetId="5">#REF!</definedName>
    <definedName name="\a" localSheetId="7">#REF!</definedName>
    <definedName name="\a" localSheetId="3">#REF!</definedName>
    <definedName name="\a" localSheetId="11">#REF!</definedName>
    <definedName name="\a" localSheetId="8">#REF!</definedName>
    <definedName name="\a">#REF!</definedName>
    <definedName name="\b" localSheetId="6">#REF!</definedName>
    <definedName name="\b" localSheetId="5">#REF!</definedName>
    <definedName name="\b" localSheetId="7">#REF!</definedName>
    <definedName name="\b" localSheetId="3">#REF!</definedName>
    <definedName name="\b" localSheetId="11">#REF!</definedName>
    <definedName name="\b" localSheetId="8">#REF!</definedName>
    <definedName name="\b">#REF!</definedName>
    <definedName name="\c" localSheetId="6">#REF!</definedName>
    <definedName name="\c" localSheetId="5">#REF!</definedName>
    <definedName name="\c" localSheetId="7">#REF!</definedName>
    <definedName name="\c" localSheetId="3">#REF!</definedName>
    <definedName name="\c" localSheetId="11">#REF!</definedName>
    <definedName name="\c" localSheetId="8">#REF!</definedName>
    <definedName name="\c">#REF!</definedName>
    <definedName name="\d" localSheetId="6">#REF!</definedName>
    <definedName name="\d" localSheetId="5">#REF!</definedName>
    <definedName name="\d" localSheetId="7">#REF!</definedName>
    <definedName name="\d" localSheetId="3">#REF!</definedName>
    <definedName name="\d" localSheetId="11">#REF!</definedName>
    <definedName name="\d">#REF!</definedName>
    <definedName name="\e" localSheetId="6">#REF!</definedName>
    <definedName name="\e" localSheetId="5">#REF!</definedName>
    <definedName name="\e" localSheetId="7">#REF!</definedName>
    <definedName name="\e" localSheetId="3">#REF!</definedName>
    <definedName name="\e" localSheetId="11">#REF!</definedName>
    <definedName name="\e">#REF!</definedName>
    <definedName name="\f" localSheetId="6">#REF!</definedName>
    <definedName name="\f" localSheetId="5">#REF!</definedName>
    <definedName name="\f" localSheetId="7">#REF!</definedName>
    <definedName name="\f" localSheetId="3">#REF!</definedName>
    <definedName name="\f" localSheetId="11">#REF!</definedName>
    <definedName name="\f">#REF!</definedName>
    <definedName name="\g" localSheetId="6">#REF!</definedName>
    <definedName name="\g" localSheetId="5">#REF!</definedName>
    <definedName name="\g" localSheetId="7">#REF!</definedName>
    <definedName name="\g" localSheetId="3">#REF!</definedName>
    <definedName name="\g" localSheetId="11">#REF!</definedName>
    <definedName name="\g">#REF!</definedName>
    <definedName name="\h" localSheetId="6">#REF!</definedName>
    <definedName name="\h" localSheetId="5">#REF!</definedName>
    <definedName name="\h" localSheetId="7">#REF!</definedName>
    <definedName name="\h" localSheetId="3">#REF!</definedName>
    <definedName name="\h" localSheetId="11">#REF!</definedName>
    <definedName name="\h">#REF!</definedName>
    <definedName name="\i" localSheetId="6">#REF!</definedName>
    <definedName name="\i" localSheetId="5">#REF!</definedName>
    <definedName name="\i" localSheetId="7">#REF!</definedName>
    <definedName name="\i" localSheetId="3">#REF!</definedName>
    <definedName name="\i" localSheetId="11">#REF!</definedName>
    <definedName name="\i">#REF!</definedName>
    <definedName name="\j" localSheetId="6">#REF!</definedName>
    <definedName name="\j" localSheetId="5">#REF!</definedName>
    <definedName name="\j" localSheetId="7">#REF!</definedName>
    <definedName name="\j" localSheetId="3">#REF!</definedName>
    <definedName name="\j" localSheetId="11">#REF!</definedName>
    <definedName name="\j">#REF!</definedName>
    <definedName name="\k" localSheetId="6">#REF!</definedName>
    <definedName name="\k" localSheetId="5">#REF!</definedName>
    <definedName name="\k" localSheetId="7">#REF!</definedName>
    <definedName name="\k" localSheetId="3">#REF!</definedName>
    <definedName name="\k" localSheetId="11">#REF!</definedName>
    <definedName name="\k">#REF!</definedName>
    <definedName name="\l" localSheetId="6">#REF!</definedName>
    <definedName name="\l" localSheetId="5">#REF!</definedName>
    <definedName name="\l" localSheetId="7">#REF!</definedName>
    <definedName name="\l" localSheetId="3">#REF!</definedName>
    <definedName name="\l" localSheetId="11">#REF!</definedName>
    <definedName name="\l">#REF!</definedName>
    <definedName name="\m" localSheetId="6">#REF!</definedName>
    <definedName name="\m" localSheetId="5">#REF!</definedName>
    <definedName name="\m" localSheetId="7">#REF!</definedName>
    <definedName name="\m" localSheetId="3">#REF!</definedName>
    <definedName name="\m" localSheetId="11">#REF!</definedName>
    <definedName name="\m">#REF!</definedName>
    <definedName name="\n" localSheetId="6">#REF!</definedName>
    <definedName name="\n" localSheetId="5">#REF!</definedName>
    <definedName name="\n" localSheetId="7">#REF!</definedName>
    <definedName name="\n" localSheetId="3">#REF!</definedName>
    <definedName name="\n" localSheetId="11">#REF!</definedName>
    <definedName name="\n">#REF!</definedName>
    <definedName name="\o" localSheetId="6">#REF!</definedName>
    <definedName name="\o" localSheetId="5">#REF!</definedName>
    <definedName name="\o" localSheetId="7">#REF!</definedName>
    <definedName name="\o" localSheetId="3">#REF!</definedName>
    <definedName name="\o" localSheetId="11">#REF!</definedName>
    <definedName name="\o">#REF!</definedName>
    <definedName name="\p" localSheetId="6">#REF!</definedName>
    <definedName name="\p" localSheetId="5">#REF!</definedName>
    <definedName name="\p" localSheetId="7">#REF!</definedName>
    <definedName name="\p" localSheetId="3">#REF!</definedName>
    <definedName name="\p" localSheetId="11">#REF!</definedName>
    <definedName name="\p">#REF!</definedName>
    <definedName name="\q" localSheetId="6">#REF!</definedName>
    <definedName name="\q" localSheetId="5">#REF!</definedName>
    <definedName name="\q" localSheetId="7">#REF!</definedName>
    <definedName name="\q" localSheetId="3">#REF!</definedName>
    <definedName name="\q" localSheetId="11">#REF!</definedName>
    <definedName name="\q">#REF!</definedName>
    <definedName name="_20_15260735_1" localSheetId="6">#REF!</definedName>
    <definedName name="_20_15260735_1" localSheetId="5">#REF!</definedName>
    <definedName name="_20_15260735_1" localSheetId="7">#REF!</definedName>
    <definedName name="_20_15260735_1" localSheetId="3">#REF!</definedName>
    <definedName name="_20_15260735_1" localSheetId="11">#REF!</definedName>
    <definedName name="_20_15260735_1">#REF!</definedName>
    <definedName name="_a" localSheetId="6">[1]RT6!#REF!</definedName>
    <definedName name="_a" localSheetId="5">[1]RT6!#REF!</definedName>
    <definedName name="_a" localSheetId="7">[1]RT6!#REF!</definedName>
    <definedName name="_a" localSheetId="3">[1]RT6!#REF!</definedName>
    <definedName name="_a" localSheetId="11">[1]RT6!#REF!</definedName>
    <definedName name="_a">[1]RT6!#REF!</definedName>
    <definedName name="_b" localSheetId="6">[1]RT6!#REF!</definedName>
    <definedName name="_b" localSheetId="5">[1]RT6!#REF!</definedName>
    <definedName name="_b" localSheetId="7">[1]RT6!#REF!</definedName>
    <definedName name="_b" localSheetId="3">[1]RT6!#REF!</definedName>
    <definedName name="_b" localSheetId="11">[1]RT6!#REF!</definedName>
    <definedName name="_b">[1]RT6!#REF!</definedName>
    <definedName name="_c" localSheetId="6">[1]RT6!#REF!</definedName>
    <definedName name="_c" localSheetId="5">[1]RT6!#REF!</definedName>
    <definedName name="_c" localSheetId="7">[1]RT6!#REF!</definedName>
    <definedName name="_c" localSheetId="3">[1]RT6!#REF!</definedName>
    <definedName name="_c" localSheetId="11">[1]RT6!#REF!</definedName>
    <definedName name="_c">[1]RT6!#REF!</definedName>
    <definedName name="_d" localSheetId="6">[1]RT6!#REF!</definedName>
    <definedName name="_d" localSheetId="5">[1]RT6!#REF!</definedName>
    <definedName name="_d" localSheetId="7">[1]RT6!#REF!</definedName>
    <definedName name="_d" localSheetId="3">[1]RT6!#REF!</definedName>
    <definedName name="_d" localSheetId="11">[1]RT6!#REF!</definedName>
    <definedName name="_d">[1]RT6!#REF!</definedName>
    <definedName name="_e" localSheetId="6">[1]RT6!#REF!</definedName>
    <definedName name="_e" localSheetId="5">[1]RT6!#REF!</definedName>
    <definedName name="_e" localSheetId="7">[1]RT6!#REF!</definedName>
    <definedName name="_e" localSheetId="3">[1]RT6!#REF!</definedName>
    <definedName name="_e" localSheetId="11">[1]RT6!#REF!</definedName>
    <definedName name="_e">[1]RT6!#REF!</definedName>
    <definedName name="_f" localSheetId="6">[1]RT6!#REF!</definedName>
    <definedName name="_f" localSheetId="5">[1]RT6!#REF!</definedName>
    <definedName name="_f" localSheetId="7">[1]RT6!#REF!</definedName>
    <definedName name="_f" localSheetId="3">[1]RT6!#REF!</definedName>
    <definedName name="_f" localSheetId="11">[1]RT6!#REF!</definedName>
    <definedName name="_f">[1]RT6!#REF!</definedName>
    <definedName name="_Fill" localSheetId="6" hidden="1">#REF!</definedName>
    <definedName name="_Fill" localSheetId="5" hidden="1">#REF!</definedName>
    <definedName name="_Fill" localSheetId="7" hidden="1">#REF!</definedName>
    <definedName name="_Fill" localSheetId="3" hidden="1">#REF!</definedName>
    <definedName name="_Fill" localSheetId="11" hidden="1">#REF!</definedName>
    <definedName name="_Fill" localSheetId="8" hidden="1">#REF!</definedName>
    <definedName name="_Fill" hidden="1">#REF!</definedName>
    <definedName name="_g" localSheetId="6">[1]RT6!#REF!</definedName>
    <definedName name="_g" localSheetId="5">[1]RT6!#REF!</definedName>
    <definedName name="_g" localSheetId="7">[1]RT6!#REF!</definedName>
    <definedName name="_g" localSheetId="3">[1]RT6!#REF!</definedName>
    <definedName name="_g" localSheetId="11">[1]RT6!#REF!</definedName>
    <definedName name="_g">[1]RT6!#REF!</definedName>
    <definedName name="_h" localSheetId="6">[1]RT6!#REF!</definedName>
    <definedName name="_h" localSheetId="5">[1]RT6!#REF!</definedName>
    <definedName name="_h" localSheetId="7">[1]RT6!#REF!</definedName>
    <definedName name="_h" localSheetId="3">[1]RT6!#REF!</definedName>
    <definedName name="_h" localSheetId="11">[1]RT6!#REF!</definedName>
    <definedName name="_h">[1]RT6!#REF!</definedName>
    <definedName name="_i" localSheetId="6">[1]RT6!#REF!</definedName>
    <definedName name="_i" localSheetId="5">[1]RT6!#REF!</definedName>
    <definedName name="_i" localSheetId="7">[1]RT6!#REF!</definedName>
    <definedName name="_i" localSheetId="3">[1]RT6!#REF!</definedName>
    <definedName name="_i" localSheetId="11">[1]RT6!#REF!</definedName>
    <definedName name="_i">[1]RT6!#REF!</definedName>
    <definedName name="_j" localSheetId="6">[1]RT6!#REF!</definedName>
    <definedName name="_j" localSheetId="5">[1]RT6!#REF!</definedName>
    <definedName name="_j" localSheetId="7">[1]RT6!#REF!</definedName>
    <definedName name="_j" localSheetId="3">[1]RT6!#REF!</definedName>
    <definedName name="_j" localSheetId="11">[1]RT6!#REF!</definedName>
    <definedName name="_j">[1]RT6!#REF!</definedName>
    <definedName name="_k" localSheetId="6">[1]RT6!#REF!</definedName>
    <definedName name="_k" localSheetId="5">[1]RT6!#REF!</definedName>
    <definedName name="_k" localSheetId="7">[1]RT6!#REF!</definedName>
    <definedName name="_k" localSheetId="3">[1]RT6!#REF!</definedName>
    <definedName name="_k" localSheetId="11">[1]RT6!#REF!</definedName>
    <definedName name="_k">[1]RT6!#REF!</definedName>
    <definedName name="_Key1" localSheetId="6" hidden="1">[2]gastos!#REF!</definedName>
    <definedName name="_Key1" localSheetId="5" hidden="1">[2]gastos!#REF!</definedName>
    <definedName name="_Key1" localSheetId="7" hidden="1">[2]gastos!#REF!</definedName>
    <definedName name="_Key1" localSheetId="3" hidden="1">[2]gastos!#REF!</definedName>
    <definedName name="_Key1" localSheetId="11" hidden="1">[2]gastos!#REF!</definedName>
    <definedName name="_Key1" hidden="1">[2]gastos!#REF!</definedName>
    <definedName name="_l" localSheetId="6">[1]RT6!#REF!</definedName>
    <definedName name="_l" localSheetId="5">[1]RT6!#REF!</definedName>
    <definedName name="_l" localSheetId="7">[1]RT6!#REF!</definedName>
    <definedName name="_l" localSheetId="3">[1]RT6!#REF!</definedName>
    <definedName name="_l" localSheetId="11">[1]RT6!#REF!</definedName>
    <definedName name="_l">[1]RT6!#REF!</definedName>
    <definedName name="_m" localSheetId="6">[1]RT6!#REF!</definedName>
    <definedName name="_m" localSheetId="5">[1]RT6!#REF!</definedName>
    <definedName name="_m" localSheetId="7">[1]RT6!#REF!</definedName>
    <definedName name="_m" localSheetId="3">[1]RT6!#REF!</definedName>
    <definedName name="_m" localSheetId="11">[1]RT6!#REF!</definedName>
    <definedName name="_m">[1]RT6!#REF!</definedName>
    <definedName name="_n" localSheetId="6">[1]RT6!#REF!</definedName>
    <definedName name="_n" localSheetId="5">[1]RT6!#REF!</definedName>
    <definedName name="_n" localSheetId="7">[1]RT6!#REF!</definedName>
    <definedName name="_n" localSheetId="3">[1]RT6!#REF!</definedName>
    <definedName name="_n" localSheetId="11">[1]RT6!#REF!</definedName>
    <definedName name="_n">[1]RT6!#REF!</definedName>
    <definedName name="_o" localSheetId="6">[1]RT6!#REF!</definedName>
    <definedName name="_o" localSheetId="5">[1]RT6!#REF!</definedName>
    <definedName name="_o" localSheetId="7">[1]RT6!#REF!</definedName>
    <definedName name="_o" localSheetId="3">[1]RT6!#REF!</definedName>
    <definedName name="_o" localSheetId="11">[1]RT6!#REF!</definedName>
    <definedName name="_o">[1]RT6!#REF!</definedName>
    <definedName name="_Order1" hidden="1">255</definedName>
    <definedName name="_p" localSheetId="6">[1]RT6!#REF!</definedName>
    <definedName name="_p" localSheetId="5">[1]RT6!#REF!</definedName>
    <definedName name="_p" localSheetId="7">[1]RT6!#REF!</definedName>
    <definedName name="_p" localSheetId="3">[1]RT6!#REF!</definedName>
    <definedName name="_p" localSheetId="11">[1]RT6!#REF!</definedName>
    <definedName name="_p">[1]RT6!#REF!</definedName>
    <definedName name="_q" localSheetId="6">[1]RT6!#REF!</definedName>
    <definedName name="_q" localSheetId="5">[1]RT6!#REF!</definedName>
    <definedName name="_q" localSheetId="7">[1]RT6!#REF!</definedName>
    <definedName name="_q" localSheetId="3">[1]RT6!#REF!</definedName>
    <definedName name="_q" localSheetId="11">[1]RT6!#REF!</definedName>
    <definedName name="_q">[1]RT6!#REF!</definedName>
    <definedName name="_Sort" localSheetId="6" hidden="1">[2]gastos!#REF!</definedName>
    <definedName name="_Sort" localSheetId="5" hidden="1">[2]gastos!#REF!</definedName>
    <definedName name="_Sort" localSheetId="7" hidden="1">[2]gastos!#REF!</definedName>
    <definedName name="_Sort" localSheetId="3" hidden="1">[2]gastos!#REF!</definedName>
    <definedName name="_Sort" localSheetId="11" hidden="1">[2]gastos!#REF!</definedName>
    <definedName name="_Sort" hidden="1">[2]gastos!#REF!</definedName>
    <definedName name="A">'[3]Caja y Bancos'!$A$1:$G$57,'[3]Caja y Bancos'!$I$1:$O$57,'[3]Caja y Bancos'!$Q$1:$W$57,'[3]Caja y Bancos'!$Y$1:$AE$57</definedName>
    <definedName name="A1O" localSheetId="6">#REF!</definedName>
    <definedName name="A1O" localSheetId="5">#REF!</definedName>
    <definedName name="A1O" localSheetId="7">#REF!</definedName>
    <definedName name="A1O" localSheetId="3">#REF!</definedName>
    <definedName name="A1O" localSheetId="11">#REF!</definedName>
    <definedName name="A1O" localSheetId="8">#REF!</definedName>
    <definedName name="A1O">#REF!</definedName>
    <definedName name="A2O" localSheetId="6">#REF!</definedName>
    <definedName name="A2O" localSheetId="5">#REF!</definedName>
    <definedName name="A2O" localSheetId="7">#REF!</definedName>
    <definedName name="A2O" localSheetId="3">#REF!</definedName>
    <definedName name="A2O" localSheetId="11">#REF!</definedName>
    <definedName name="A2O" localSheetId="8">#REF!</definedName>
    <definedName name="A2O">#REF!</definedName>
    <definedName name="A3O" localSheetId="6">#REF!</definedName>
    <definedName name="A3O" localSheetId="5">#REF!</definedName>
    <definedName name="A3O" localSheetId="7">#REF!</definedName>
    <definedName name="A3O" localSheetId="3">#REF!</definedName>
    <definedName name="A3O" localSheetId="11">#REF!</definedName>
    <definedName name="A3O" localSheetId="8">#REF!</definedName>
    <definedName name="A3O">#REF!</definedName>
    <definedName name="AA">'[3]Cuentas por pagar'!$A$1:$G$57,'[3]Cuentas por pagar'!$I$1:$O$57</definedName>
    <definedName name="anexodefinitivo">'[4]#¡REF'!$C$673</definedName>
    <definedName name="AO">'[3]Caja y Bancos'!$A$1:$G$57,'[3]Caja y Bancos'!$I$1:$O$57,'[3]Caja y Bancos'!$Q$1:$W$57,'[3]Caja y Bancos'!$Y$1:$AE$57</definedName>
    <definedName name="AREA" localSheetId="6">#REF!</definedName>
    <definedName name="AREA" localSheetId="5">#REF!</definedName>
    <definedName name="AREA" localSheetId="7">#REF!</definedName>
    <definedName name="AREA" localSheetId="3">#REF!</definedName>
    <definedName name="AREA" localSheetId="11">#REF!</definedName>
    <definedName name="AREA" localSheetId="8">#REF!</definedName>
    <definedName name="AREA">#REF!</definedName>
    <definedName name="_xlnm.Print_Area" localSheetId="6">' Amortización Otros Bienes'!$A$8:$Q$14</definedName>
    <definedName name="_xlnm.Print_Area" localSheetId="2">'Amortización Inmuebles FA'!$A$9:$X$27</definedName>
    <definedName name="_xlnm.Print_Area" localSheetId="3">'Amortización Inmuebles FE'!$A$9:$R$27</definedName>
    <definedName name="_xlnm.Print_Area" localSheetId="16">'AxI Dinámico'!$A$7:$P$29</definedName>
    <definedName name="_xlnm.Print_Area" localSheetId="15">'AxI Estatico'!$A$7:$F$45</definedName>
    <definedName name="_xlnm.Print_Area" localSheetId="14">'AxI IPC'!$A$7:$H$27</definedName>
    <definedName name="_xlnm.Print_Area" localSheetId="13">'AxI Unipersonal'!$A$7:$G$62</definedName>
    <definedName name="B" localSheetId="6">#REF!,#REF!</definedName>
    <definedName name="B" localSheetId="5">#REF!,#REF!</definedName>
    <definedName name="B" localSheetId="7">#REF!,#REF!</definedName>
    <definedName name="B" localSheetId="3">#REF!,#REF!</definedName>
    <definedName name="B" localSheetId="11">#REF!,#REF!</definedName>
    <definedName name="B" localSheetId="8">#REF!,#REF!</definedName>
    <definedName name="B">#REF!,#REF!</definedName>
    <definedName name="B1O" localSheetId="6">#REF!</definedName>
    <definedName name="B1O" localSheetId="5">#REF!</definedName>
    <definedName name="B1O" localSheetId="7">#REF!</definedName>
    <definedName name="B1O" localSheetId="3">#REF!</definedName>
    <definedName name="B1O" localSheetId="11">#REF!</definedName>
    <definedName name="B1O" localSheetId="8">#REF!</definedName>
    <definedName name="B1O">#REF!</definedName>
    <definedName name="BB" localSheetId="6">#REF!</definedName>
    <definedName name="BB" localSheetId="5">#REF!</definedName>
    <definedName name="BB" localSheetId="7">#REF!</definedName>
    <definedName name="BB" localSheetId="3">#REF!</definedName>
    <definedName name="BB" localSheetId="11">#REF!</definedName>
    <definedName name="BB" localSheetId="8">#REF!</definedName>
    <definedName name="BB">#REF!</definedName>
    <definedName name="BB1O" localSheetId="6">#REF!</definedName>
    <definedName name="BB1O" localSheetId="5">#REF!</definedName>
    <definedName name="BB1O" localSheetId="7">#REF!</definedName>
    <definedName name="BB1O" localSheetId="3">#REF!</definedName>
    <definedName name="BB1O" localSheetId="11">#REF!</definedName>
    <definedName name="BB1O" localSheetId="8">#REF!</definedName>
    <definedName name="BB1O">#REF!</definedName>
    <definedName name="BB2O" localSheetId="6">#REF!</definedName>
    <definedName name="BB2O" localSheetId="5">#REF!</definedName>
    <definedName name="BB2O" localSheetId="7">#REF!</definedName>
    <definedName name="BB2O" localSheetId="3">#REF!</definedName>
    <definedName name="BB2O" localSheetId="11">#REF!</definedName>
    <definedName name="BB2O">#REF!</definedName>
    <definedName name="BBO" localSheetId="6">#REF!,#REF!</definedName>
    <definedName name="BBO" localSheetId="5">#REF!,#REF!</definedName>
    <definedName name="BBO" localSheetId="7">#REF!,#REF!</definedName>
    <definedName name="BBO" localSheetId="3">#REF!,#REF!</definedName>
    <definedName name="BBO" localSheetId="11">#REF!,#REF!</definedName>
    <definedName name="BBO" localSheetId="8">#REF!,#REF!</definedName>
    <definedName name="BBO">#REF!,#REF!</definedName>
    <definedName name="BO" localSheetId="6">#REF!</definedName>
    <definedName name="BO" localSheetId="5">#REF!</definedName>
    <definedName name="BO" localSheetId="7">#REF!</definedName>
    <definedName name="BO" localSheetId="3">#REF!</definedName>
    <definedName name="BO" localSheetId="11">#REF!</definedName>
    <definedName name="BO" localSheetId="8">#REF!</definedName>
    <definedName name="BO">#REF!</definedName>
    <definedName name="C.">'[3]Créd. x vtas'!$A$1:$G$57,'[3]Créd. x vtas'!$Y$1:$AE$57</definedName>
    <definedName name="c1." localSheetId="6">#REF!</definedName>
    <definedName name="c1." localSheetId="5">#REF!</definedName>
    <definedName name="c1." localSheetId="7">#REF!</definedName>
    <definedName name="c1." localSheetId="3">#REF!</definedName>
    <definedName name="c1." localSheetId="11">#REF!</definedName>
    <definedName name="c1." localSheetId="8">#REF!</definedName>
    <definedName name="c1.">#REF!</definedName>
    <definedName name="c2." localSheetId="6">#REF!</definedName>
    <definedName name="c2." localSheetId="5">#REF!</definedName>
    <definedName name="c2." localSheetId="7">#REF!</definedName>
    <definedName name="c2." localSheetId="3">#REF!</definedName>
    <definedName name="c2." localSheetId="11">#REF!</definedName>
    <definedName name="c2." localSheetId="8">#REF!</definedName>
    <definedName name="c2.">#REF!</definedName>
    <definedName name="C3." localSheetId="6">#REF!</definedName>
    <definedName name="C3." localSheetId="5">#REF!</definedName>
    <definedName name="C3." localSheetId="7">#REF!</definedName>
    <definedName name="C3." localSheetId="3">#REF!</definedName>
    <definedName name="C3." localSheetId="11">#REF!</definedName>
    <definedName name="C3." localSheetId="8">#REF!</definedName>
    <definedName name="C3.">#REF!</definedName>
    <definedName name="carta" localSheetId="6">#REF!</definedName>
    <definedName name="carta" localSheetId="5">#REF!</definedName>
    <definedName name="carta" localSheetId="7">#REF!</definedName>
    <definedName name="carta" localSheetId="3">#REF!</definedName>
    <definedName name="carta" localSheetId="11">#REF!</definedName>
    <definedName name="carta">#REF!</definedName>
    <definedName name="CC">'[3]Remun. y Cs. soc.'!$A$1:$G$57,'[3]Remun. y Cs. soc.'!$I$1:$O$57,'[3]Remun. y Cs. soc.'!$Q$1:$W$57,'[3]Remun. y Cs. soc.'!$Y$1:$AE$57</definedName>
    <definedName name="CC1O" localSheetId="6">#REF!</definedName>
    <definedName name="CC1O" localSheetId="5">#REF!</definedName>
    <definedName name="CC1O" localSheetId="7">#REF!</definedName>
    <definedName name="CC1O" localSheetId="3">#REF!</definedName>
    <definedName name="CC1O" localSheetId="11">#REF!</definedName>
    <definedName name="CC1O" localSheetId="8">#REF!</definedName>
    <definedName name="CC1O">#REF!</definedName>
    <definedName name="CC2O" localSheetId="6">#REF!</definedName>
    <definedName name="CC2O" localSheetId="5">#REF!</definedName>
    <definedName name="CC2O" localSheetId="7">#REF!</definedName>
    <definedName name="CC2O" localSheetId="3">#REF!</definedName>
    <definedName name="CC2O" localSheetId="11">#REF!</definedName>
    <definedName name="CC2O" localSheetId="8">#REF!</definedName>
    <definedName name="CC2O">#REF!</definedName>
    <definedName name="CC3O" localSheetId="6">#REF!</definedName>
    <definedName name="CC3O" localSheetId="5">#REF!</definedName>
    <definedName name="CC3O" localSheetId="7">#REF!</definedName>
    <definedName name="CC3O" localSheetId="3">#REF!</definedName>
    <definedName name="CC3O" localSheetId="11">#REF!</definedName>
    <definedName name="CC3O" localSheetId="8">#REF!</definedName>
    <definedName name="CC3O">#REF!</definedName>
    <definedName name="CCO" localSheetId="6">#REF!</definedName>
    <definedName name="CCO" localSheetId="5">#REF!</definedName>
    <definedName name="CCO" localSheetId="7">#REF!</definedName>
    <definedName name="CCO" localSheetId="3">#REF!</definedName>
    <definedName name="CCO" localSheetId="11">#REF!</definedName>
    <definedName name="CCO">#REF!</definedName>
    <definedName name="cf">'[4]IVA -PT5'!$A$53:$N$99,'[4]IVA -PT5'!$A$161:$N$217</definedName>
    <definedName name="CGO" localSheetId="6">#REF!</definedName>
    <definedName name="CGO" localSheetId="5">#REF!</definedName>
    <definedName name="CGO" localSheetId="7">#REF!</definedName>
    <definedName name="CGO" localSheetId="3">#REF!</definedName>
    <definedName name="CGO" localSheetId="11">#REF!</definedName>
    <definedName name="CGO" localSheetId="8">#REF!</definedName>
    <definedName name="CGO">#REF!</definedName>
    <definedName name="CO" localSheetId="6">#REF!</definedName>
    <definedName name="CO" localSheetId="5">#REF!</definedName>
    <definedName name="CO" localSheetId="7">#REF!</definedName>
    <definedName name="CO" localSheetId="3">#REF!</definedName>
    <definedName name="CO" localSheetId="11">#REF!</definedName>
    <definedName name="CO" localSheetId="8">#REF!</definedName>
    <definedName name="CO">#REF!</definedName>
    <definedName name="COMPUTACION">'[4]#¡REF'!$C$264</definedName>
    <definedName name="cuadro" localSheetId="6">[5]RT6!#REF!</definedName>
    <definedName name="cuadro" localSheetId="5">[5]RT6!#REF!</definedName>
    <definedName name="cuadro" localSheetId="7">[5]RT6!#REF!</definedName>
    <definedName name="cuadro" localSheetId="3">[5]RT6!#REF!</definedName>
    <definedName name="cuadro" localSheetId="11">[5]RT6!#REF!</definedName>
    <definedName name="cuadro" localSheetId="8">[5]RT6!#REF!</definedName>
    <definedName name="cuadro">[5]RT6!#REF!</definedName>
    <definedName name="D">'[3]Otros Créditos'!$A$1:$G$57,'[3]Otros Créditos'!$I$1:$O$57,'[3]Otros Créditos'!$Q$1:$W$57,'[3]Otros Créditos'!$Y$1:$AE$57,'[3]Otros Créditos'!$AG$1:$AM$57</definedName>
    <definedName name="D1O" localSheetId="6">#REF!</definedName>
    <definedName name="D1O" localSheetId="5">#REF!</definedName>
    <definedName name="D1O" localSheetId="7">#REF!</definedName>
    <definedName name="D1O" localSheetId="3">#REF!</definedName>
    <definedName name="D1O" localSheetId="11">#REF!</definedName>
    <definedName name="D1O" localSheetId="8">#REF!</definedName>
    <definedName name="D1O">#REF!</definedName>
    <definedName name="D2O" localSheetId="6">#REF!</definedName>
    <definedName name="D2O" localSheetId="5">#REF!</definedName>
    <definedName name="D2O" localSheetId="7">#REF!</definedName>
    <definedName name="D2O" localSheetId="3">#REF!</definedName>
    <definedName name="D2O" localSheetId="11">#REF!</definedName>
    <definedName name="D2O" localSheetId="8">#REF!</definedName>
    <definedName name="D2O">#REF!</definedName>
    <definedName name="D3O" localSheetId="6">#REF!</definedName>
    <definedName name="D3O" localSheetId="5">#REF!</definedName>
    <definedName name="D3O" localSheetId="7">#REF!</definedName>
    <definedName name="D3O" localSheetId="3">#REF!</definedName>
    <definedName name="D3O" localSheetId="11">#REF!</definedName>
    <definedName name="D3O" localSheetId="8">#REF!</definedName>
    <definedName name="D3O">#REF!</definedName>
    <definedName name="D8O" localSheetId="6">#REF!</definedName>
    <definedName name="D8O" localSheetId="5">#REF!</definedName>
    <definedName name="D8O" localSheetId="7">#REF!</definedName>
    <definedName name="D8O" localSheetId="3">#REF!</definedName>
    <definedName name="D8O" localSheetId="11">#REF!</definedName>
    <definedName name="D8O">#REF!</definedName>
    <definedName name="DD1O" localSheetId="6">#REF!</definedName>
    <definedName name="DD1O" localSheetId="5">#REF!</definedName>
    <definedName name="DD1O" localSheetId="7">#REF!</definedName>
    <definedName name="DD1O" localSheetId="3">#REF!</definedName>
    <definedName name="DD1O" localSheetId="11">#REF!</definedName>
    <definedName name="DD1O">#REF!</definedName>
    <definedName name="DD2O" localSheetId="6">#REF!</definedName>
    <definedName name="DD2O" localSheetId="5">#REF!</definedName>
    <definedName name="DD2O" localSheetId="7">#REF!</definedName>
    <definedName name="DD2O" localSheetId="3">#REF!</definedName>
    <definedName name="DD2O" localSheetId="11">#REF!</definedName>
    <definedName name="DD2O">#REF!</definedName>
    <definedName name="DD3O" localSheetId="6">#REF!</definedName>
    <definedName name="DD3O" localSheetId="5">#REF!</definedName>
    <definedName name="DD3O" localSheetId="7">#REF!</definedName>
    <definedName name="DD3O" localSheetId="3">#REF!</definedName>
    <definedName name="DD3O" localSheetId="11">#REF!</definedName>
    <definedName name="DD3O">#REF!</definedName>
    <definedName name="DD4O" localSheetId="6">'[3]Cargas fiscales'!#REF!</definedName>
    <definedName name="DD4O" localSheetId="5">'[3]Cargas fiscales'!#REF!</definedName>
    <definedName name="DD4O" localSheetId="7">'[3]Cargas fiscales'!#REF!</definedName>
    <definedName name="DD4O" localSheetId="3">'[3]Cargas fiscales'!#REF!</definedName>
    <definedName name="DD4O" localSheetId="11">'[3]Cargas fiscales'!#REF!</definedName>
    <definedName name="DD4O">'[3]Cargas fiscales'!#REF!</definedName>
    <definedName name="DDO" localSheetId="6">'[3]Cargas fiscales'!$A$1:$G$57,'[3]Cargas fiscales'!$I$1:$O$57,'[3]Cargas fiscales'!$Q$1:$W$57,'[3]Cargas fiscales'!$Y$1:$AE$57,'[3]Cargas fiscales'!#REF!</definedName>
    <definedName name="DDO" localSheetId="5">'[3]Cargas fiscales'!$A$1:$G$57,'[3]Cargas fiscales'!$I$1:$O$57,'[3]Cargas fiscales'!$Q$1:$W$57,'[3]Cargas fiscales'!$Y$1:$AE$57,'[3]Cargas fiscales'!#REF!</definedName>
    <definedName name="DDO" localSheetId="7">'[3]Cargas fiscales'!$A$1:$G$57,'[3]Cargas fiscales'!$I$1:$O$57,'[3]Cargas fiscales'!$Q$1:$W$57,'[3]Cargas fiscales'!$Y$1:$AE$57,'[3]Cargas fiscales'!#REF!</definedName>
    <definedName name="DDO" localSheetId="3">'[3]Cargas fiscales'!$A$1:$G$57,'[3]Cargas fiscales'!$I$1:$O$57,'[3]Cargas fiscales'!$Q$1:$W$57,'[3]Cargas fiscales'!$Y$1:$AE$57,'[3]Cargas fiscales'!#REF!</definedName>
    <definedName name="DDO" localSheetId="11">'[3]Cargas fiscales'!$A$1:$G$57,'[3]Cargas fiscales'!$I$1:$O$57,'[3]Cargas fiscales'!$Q$1:$W$57,'[3]Cargas fiscales'!$Y$1:$AE$57,'[3]Cargas fiscales'!#REF!</definedName>
    <definedName name="DDO" localSheetId="8">'[3]Cargas fiscales'!$A$1:$G$57,'[3]Cargas fiscales'!$I$1:$O$57,'[3]Cargas fiscales'!$Q$1:$W$57,'[3]Cargas fiscales'!$Y$1:$AE$57,'[3]Cargas fiscales'!#REF!</definedName>
    <definedName name="DDO">'[3]Cargas fiscales'!$A$1:$G$57,'[3]Cargas fiscales'!$I$1:$O$57,'[3]Cargas fiscales'!$Q$1:$W$57,'[3]Cargas fiscales'!$Y$1:$AE$57,'[3]Cargas fiscales'!#REF!</definedName>
    <definedName name="df">'[4]IVA -PT5'!$A$1:$N$46,'[4]IVA -PT5'!$A$103:$N$157</definedName>
    <definedName name="DO" localSheetId="6">#REF!</definedName>
    <definedName name="DO" localSheetId="5">#REF!</definedName>
    <definedName name="DO" localSheetId="7">#REF!</definedName>
    <definedName name="DO" localSheetId="3">#REF!</definedName>
    <definedName name="DO" localSheetId="11">#REF!</definedName>
    <definedName name="DO" localSheetId="8">#REF!</definedName>
    <definedName name="DO">#REF!</definedName>
    <definedName name="Excel_BuiltIn__FilterDatabase_13" localSheetId="6">#REF!</definedName>
    <definedName name="Excel_BuiltIn__FilterDatabase_13" localSheetId="5">#REF!</definedName>
    <definedName name="Excel_BuiltIn__FilterDatabase_13" localSheetId="7">#REF!</definedName>
    <definedName name="Excel_BuiltIn__FilterDatabase_13" localSheetId="3">#REF!</definedName>
    <definedName name="Excel_BuiltIn__FilterDatabase_13" localSheetId="11">#REF!</definedName>
    <definedName name="Excel_BuiltIn__FilterDatabase_13" localSheetId="8">#REF!</definedName>
    <definedName name="Excel_BuiltIn__FilterDatabase_13">#REF!</definedName>
    <definedName name="Excel_BuiltIn_Print_Titles_11_1" localSheetId="6">#REF!</definedName>
    <definedName name="Excel_BuiltIn_Print_Titles_11_1" localSheetId="5">#REF!</definedName>
    <definedName name="Excel_BuiltIn_Print_Titles_11_1" localSheetId="7">#REF!</definedName>
    <definedName name="Excel_BuiltIn_Print_Titles_11_1" localSheetId="3">#REF!</definedName>
    <definedName name="Excel_BuiltIn_Print_Titles_11_1" localSheetId="11">#REF!</definedName>
    <definedName name="Excel_BuiltIn_Print_Titles_11_1" localSheetId="8">#REF!</definedName>
    <definedName name="Excel_BuiltIn_Print_Titles_11_1">#REF!</definedName>
    <definedName name="FF" localSheetId="6">#REF!,#REF!,#REF!</definedName>
    <definedName name="FF" localSheetId="5">#REF!,#REF!,#REF!</definedName>
    <definedName name="FF" localSheetId="7">#REF!,#REF!,#REF!</definedName>
    <definedName name="FF" localSheetId="3">#REF!,#REF!,#REF!</definedName>
    <definedName name="FF" localSheetId="11">#REF!,#REF!,#REF!</definedName>
    <definedName name="FF" localSheetId="8">#REF!,#REF!,#REF!</definedName>
    <definedName name="FF">#REF!,#REF!,#REF!</definedName>
    <definedName name="FF1O" localSheetId="6">#REF!</definedName>
    <definedName name="FF1O" localSheetId="5">#REF!</definedName>
    <definedName name="FF1O" localSheetId="7">#REF!</definedName>
    <definedName name="FF1O" localSheetId="3">#REF!</definedName>
    <definedName name="FF1O" localSheetId="11">#REF!</definedName>
    <definedName name="FF1O" localSheetId="8">#REF!</definedName>
    <definedName name="FF1O">#REF!</definedName>
    <definedName name="FFO" localSheetId="6">#REF!</definedName>
    <definedName name="FFO" localSheetId="5">#REF!</definedName>
    <definedName name="FFO" localSheetId="7">#REF!</definedName>
    <definedName name="FFO" localSheetId="3">#REF!</definedName>
    <definedName name="FFO" localSheetId="11">#REF!</definedName>
    <definedName name="FFO" localSheetId="8">#REF!</definedName>
    <definedName name="FFO">#REF!</definedName>
    <definedName name="GGO" localSheetId="6">#REF!</definedName>
    <definedName name="GGO" localSheetId="5">#REF!</definedName>
    <definedName name="GGO" localSheetId="7">#REF!</definedName>
    <definedName name="GGO" localSheetId="3">#REF!</definedName>
    <definedName name="GGO" localSheetId="11">#REF!</definedName>
    <definedName name="GGO" localSheetId="8">#REF!</definedName>
    <definedName name="GGO">#REF!</definedName>
    <definedName name="grdsdfa" localSheetId="6">[5]RT6!#REF!</definedName>
    <definedName name="grdsdfa" localSheetId="5">[5]RT6!#REF!</definedName>
    <definedName name="grdsdfa" localSheetId="7">[5]RT6!#REF!</definedName>
    <definedName name="grdsdfa" localSheetId="3">[5]RT6!#REF!</definedName>
    <definedName name="grdsdfa" localSheetId="11">[5]RT6!#REF!</definedName>
    <definedName name="grdsdfa" localSheetId="8">[5]RT6!#REF!</definedName>
    <definedName name="grdsdfa">[5]RT6!#REF!</definedName>
    <definedName name="gtoaud" localSheetId="6">[6]Balance!#REF!</definedName>
    <definedName name="gtoaud" localSheetId="5">[6]Balance!#REF!</definedName>
    <definedName name="gtoaud" localSheetId="7">[6]Balance!#REF!</definedName>
    <definedName name="gtoaud" localSheetId="3">[6]Balance!#REF!</definedName>
    <definedName name="gtoaud" localSheetId="11">[6]Balance!#REF!</definedName>
    <definedName name="gtoaud" localSheetId="8">[6]Balance!#REF!</definedName>
    <definedName name="gtoaud">[6]Balance!#REF!</definedName>
    <definedName name="hola">'[4]Cuadro de gastos 2001'!$A$1:$F$138</definedName>
    <definedName name="II1O" localSheetId="6">'[3]Anticipo Clientes'!#REF!</definedName>
    <definedName name="II1O" localSheetId="5">'[3]Anticipo Clientes'!#REF!</definedName>
    <definedName name="II1O" localSheetId="7">'[3]Anticipo Clientes'!#REF!</definedName>
    <definedName name="II1O" localSheetId="3">'[3]Anticipo Clientes'!#REF!</definedName>
    <definedName name="II1O" localSheetId="11">'[3]Anticipo Clientes'!#REF!</definedName>
    <definedName name="II1O" localSheetId="8">'[3]Anticipo Clientes'!#REF!</definedName>
    <definedName name="II1O">'[3]Anticipo Clientes'!#REF!</definedName>
    <definedName name="II2O" localSheetId="6">'[3]Anticipo Clientes'!#REF!</definedName>
    <definedName name="II2O" localSheetId="5">'[3]Anticipo Clientes'!#REF!</definedName>
    <definedName name="II2O" localSheetId="7">'[3]Anticipo Clientes'!#REF!</definedName>
    <definedName name="II2O" localSheetId="3">'[3]Anticipo Clientes'!#REF!</definedName>
    <definedName name="II2O" localSheetId="11">'[3]Anticipo Clientes'!#REF!</definedName>
    <definedName name="II2O" localSheetId="8">'[3]Anticipo Clientes'!#REF!</definedName>
    <definedName name="II2O">'[3]Anticipo Clientes'!#REF!</definedName>
    <definedName name="IIO" localSheetId="6">'[3]Anticipo Clientes'!$A$1:$G$57,'[3]Anticipo Clientes'!#REF!</definedName>
    <definedName name="IIO" localSheetId="5">'[3]Anticipo Clientes'!$A$1:$G$57,'[3]Anticipo Clientes'!#REF!</definedName>
    <definedName name="IIO" localSheetId="7">'[3]Anticipo Clientes'!$A$1:$G$57,'[3]Anticipo Clientes'!#REF!</definedName>
    <definedName name="IIO" localSheetId="3">'[3]Anticipo Clientes'!$A$1:$G$57,'[3]Anticipo Clientes'!#REF!</definedName>
    <definedName name="IIO" localSheetId="11">'[3]Anticipo Clientes'!$A$1:$G$57,'[3]Anticipo Clientes'!#REF!</definedName>
    <definedName name="IIO" localSheetId="8">'[3]Anticipo Clientes'!$A$1:$G$57,'[3]Anticipo Clientes'!#REF!</definedName>
    <definedName name="IIO">'[3]Anticipo Clientes'!$A$1:$G$57,'[3]Anticipo Clientes'!#REF!</definedName>
    <definedName name="Imprimir_área_IM" localSheetId="6">[1]RT6!#REF!</definedName>
    <definedName name="Imprimir_área_IM" localSheetId="5">[1]RT6!#REF!</definedName>
    <definedName name="Imprimir_área_IM" localSheetId="7">[1]RT6!#REF!</definedName>
    <definedName name="Imprimir_área_IM" localSheetId="3">[1]RT6!#REF!</definedName>
    <definedName name="Imprimir_área_IM" localSheetId="11">[1]RT6!#REF!</definedName>
    <definedName name="Imprimir_área_IM" localSheetId="8">[1]RT6!#REF!</definedName>
    <definedName name="Imprimir_área_IM">[1]RT6!#REF!</definedName>
    <definedName name="INMUEBLES">'[4]#¡REF'!$C$19</definedName>
    <definedName name="INSTALACIONES">'[4]#¡REF'!$C$379</definedName>
    <definedName name="J" localSheetId="6">#REF!,#REF!,#REF!</definedName>
    <definedName name="J" localSheetId="5">#REF!,#REF!,#REF!</definedName>
    <definedName name="J" localSheetId="7">#REF!,#REF!,#REF!</definedName>
    <definedName name="J" localSheetId="3">#REF!,#REF!,#REF!</definedName>
    <definedName name="J" localSheetId="11">#REF!,#REF!,#REF!</definedName>
    <definedName name="J" localSheetId="8">#REF!,#REF!,#REF!</definedName>
    <definedName name="J">#REF!,#REF!,#REF!</definedName>
    <definedName name="J1O" localSheetId="6">#REF!</definedName>
    <definedName name="J1O" localSheetId="5">#REF!</definedName>
    <definedName name="J1O" localSheetId="7">#REF!</definedName>
    <definedName name="J1O" localSheetId="3">#REF!</definedName>
    <definedName name="J1O" localSheetId="11">#REF!</definedName>
    <definedName name="J1O" localSheetId="8">#REF!</definedName>
    <definedName name="J1O">#REF!</definedName>
    <definedName name="J2O" localSheetId="6">#REF!</definedName>
    <definedName name="J2O" localSheetId="5">#REF!</definedName>
    <definedName name="J2O" localSheetId="7">#REF!</definedName>
    <definedName name="J2O" localSheetId="3">#REF!</definedName>
    <definedName name="J2O" localSheetId="11">#REF!</definedName>
    <definedName name="J2O" localSheetId="8">#REF!</definedName>
    <definedName name="J2O">#REF!</definedName>
    <definedName name="JJ1O" localSheetId="6">'[3]Otras Ctas x pagar NOCTES'!#REF!</definedName>
    <definedName name="JJ1O" localSheetId="5">'[3]Otras Ctas x pagar NOCTES'!#REF!</definedName>
    <definedName name="JJ1O" localSheetId="7">'[3]Otras Ctas x pagar NOCTES'!#REF!</definedName>
    <definedName name="JJ1O" localSheetId="3">'[3]Otras Ctas x pagar NOCTES'!#REF!</definedName>
    <definedName name="JJ1O" localSheetId="11">'[3]Otras Ctas x pagar NOCTES'!#REF!</definedName>
    <definedName name="JJ1O" localSheetId="8">'[3]Otras Ctas x pagar NOCTES'!#REF!</definedName>
    <definedName name="JJ1O">'[3]Otras Ctas x pagar NOCTES'!#REF!</definedName>
    <definedName name="JO" localSheetId="6">#REF!</definedName>
    <definedName name="JO" localSheetId="5">#REF!</definedName>
    <definedName name="JO" localSheetId="7">#REF!</definedName>
    <definedName name="JO" localSheetId="3">#REF!</definedName>
    <definedName name="JO" localSheetId="11">#REF!</definedName>
    <definedName name="JO" localSheetId="8">#REF!</definedName>
    <definedName name="JO">#REF!</definedName>
    <definedName name="KO" localSheetId="6">#REF!</definedName>
    <definedName name="KO" localSheetId="5">#REF!</definedName>
    <definedName name="KO" localSheetId="7">#REF!</definedName>
    <definedName name="KO" localSheetId="3">#REF!</definedName>
    <definedName name="KO" localSheetId="11">#REF!</definedName>
    <definedName name="KO" localSheetId="8">#REF!</definedName>
    <definedName name="KO">#REF!</definedName>
    <definedName name="las" localSheetId="6">#REF!</definedName>
    <definedName name="las" localSheetId="5">#REF!</definedName>
    <definedName name="las" localSheetId="7">#REF!</definedName>
    <definedName name="las" localSheetId="3">#REF!</definedName>
    <definedName name="las" localSheetId="11">#REF!</definedName>
    <definedName name="las" localSheetId="8">#REF!</definedName>
    <definedName name="las">#REF!</definedName>
    <definedName name="LLO" localSheetId="6">#REF!</definedName>
    <definedName name="LLO" localSheetId="5">#REF!</definedName>
    <definedName name="LLO" localSheetId="7">#REF!</definedName>
    <definedName name="LLO" localSheetId="3">#REF!</definedName>
    <definedName name="LLO" localSheetId="11">#REF!</definedName>
    <definedName name="LLO">#REF!</definedName>
    <definedName name="LO" localSheetId="6">#REF!</definedName>
    <definedName name="LO" localSheetId="5">#REF!</definedName>
    <definedName name="LO" localSheetId="7">#REF!</definedName>
    <definedName name="LO" localSheetId="3">#REF!</definedName>
    <definedName name="LO" localSheetId="11">#REF!</definedName>
    <definedName name="LO">#REF!</definedName>
    <definedName name="MATMOV">'[4]#¡REF'!$C$439</definedName>
    <definedName name="MEJORASCCH">'[4]#¡REF'!$C$134</definedName>
    <definedName name="MEJORASPBU">'[4]#¡REF'!$C$55</definedName>
    <definedName name="MEJORASTAB">'[4]#¡REF'!$C$117</definedName>
    <definedName name="MUEBLES">'[4]#¡REF'!$C$158</definedName>
    <definedName name="Nota" localSheetId="6">#REF!</definedName>
    <definedName name="Nota" localSheetId="5">#REF!</definedName>
    <definedName name="Nota" localSheetId="7">#REF!</definedName>
    <definedName name="Nota" localSheetId="3">#REF!</definedName>
    <definedName name="Nota" localSheetId="11">#REF!</definedName>
    <definedName name="Nota" localSheetId="8">#REF!</definedName>
    <definedName name="Nota">#REF!</definedName>
    <definedName name="OI" localSheetId="6">'[3]Otros ingresos y egresos'!#REF!,'[3]Otros ingresos y egresos'!$A$1:$G$57,'[3]Otros ingresos y egresos'!#REF!</definedName>
    <definedName name="OI" localSheetId="5">'[3]Otros ingresos y egresos'!#REF!,'[3]Otros ingresos y egresos'!$A$1:$G$57,'[3]Otros ingresos y egresos'!#REF!</definedName>
    <definedName name="OI" localSheetId="7">'[3]Otros ingresos y egresos'!#REF!,'[3]Otros ingresos y egresos'!$A$1:$G$57,'[3]Otros ingresos y egresos'!#REF!</definedName>
    <definedName name="OI" localSheetId="3">'[3]Otros ingresos y egresos'!#REF!,'[3]Otros ingresos y egresos'!$A$1:$G$57,'[3]Otros ingresos y egresos'!#REF!</definedName>
    <definedName name="OI" localSheetId="11">'[3]Otros ingresos y egresos'!#REF!,'[3]Otros ingresos y egresos'!$A$1:$G$57,'[3]Otros ingresos y egresos'!#REF!</definedName>
    <definedName name="OI" localSheetId="8">'[3]Otros ingresos y egresos'!#REF!,'[3]Otros ingresos y egresos'!$A$1:$G$57,'[3]Otros ingresos y egresos'!#REF!</definedName>
    <definedName name="OI">'[3]Otros ingresos y egresos'!#REF!,'[3]Otros ingresos y egresos'!$A$1:$G$57,'[3]Otros ingresos y egresos'!#REF!</definedName>
    <definedName name="OI1O" localSheetId="6">'[3]Otros ingresos y egresos'!#REF!</definedName>
    <definedName name="OI1O" localSheetId="5">'[3]Otros ingresos y egresos'!#REF!</definedName>
    <definedName name="OI1O" localSheetId="7">'[3]Otros ingresos y egresos'!#REF!</definedName>
    <definedName name="OI1O" localSheetId="3">'[3]Otros ingresos y egresos'!#REF!</definedName>
    <definedName name="OI1O" localSheetId="11">'[3]Otros ingresos y egresos'!#REF!</definedName>
    <definedName name="OI1O" localSheetId="8">'[3]Otros ingresos y egresos'!#REF!</definedName>
    <definedName name="OI1O">'[3]Otros ingresos y egresos'!#REF!</definedName>
    <definedName name="OI2O" localSheetId="6">#REF!</definedName>
    <definedName name="OI2O" localSheetId="5">#REF!</definedName>
    <definedName name="OI2O" localSheetId="7">#REF!</definedName>
    <definedName name="OI2O" localSheetId="3">#REF!</definedName>
    <definedName name="OI2O" localSheetId="11">#REF!</definedName>
    <definedName name="OI2O" localSheetId="8">#REF!</definedName>
    <definedName name="OI2O">#REF!</definedName>
    <definedName name="OIO" localSheetId="6">'[3]Otros ingresos y egresos'!#REF!</definedName>
    <definedName name="OIO" localSheetId="5">'[3]Otros ingresos y egresos'!#REF!</definedName>
    <definedName name="OIO" localSheetId="7">'[3]Otros ingresos y egresos'!#REF!</definedName>
    <definedName name="OIO" localSheetId="3">'[3]Otros ingresos y egresos'!#REF!</definedName>
    <definedName name="OIO" localSheetId="11">'[3]Otros ingresos y egresos'!#REF!</definedName>
    <definedName name="OIO" localSheetId="8">'[3]Otros ingresos y egresos'!#REF!</definedName>
    <definedName name="OIO">'[3]Otros ingresos y egresos'!#REF!</definedName>
    <definedName name="OLE_LINK1" localSheetId="6">[7]Activo07!#REF!</definedName>
    <definedName name="OLE_LINK1" localSheetId="5">[7]Activo07!#REF!</definedName>
    <definedName name="OLE_LINK1" localSheetId="7">[7]Activo07!#REF!</definedName>
    <definedName name="OLE_LINK1" localSheetId="3">[7]Activo07!#REF!</definedName>
    <definedName name="OLE_LINK1" localSheetId="11">[7]Activo07!#REF!</definedName>
    <definedName name="OLE_LINK1" localSheetId="8">[7]Activo07!#REF!</definedName>
    <definedName name="OLE_LINK1">[7]Activo07!#REF!</definedName>
    <definedName name="pnaud" localSheetId="6">[6]Balance!#REF!</definedName>
    <definedName name="pnaud" localSheetId="5">[6]Balance!#REF!</definedName>
    <definedName name="pnaud" localSheetId="7">[6]Balance!#REF!</definedName>
    <definedName name="pnaud" localSheetId="3">[6]Balance!#REF!</definedName>
    <definedName name="pnaud" localSheetId="11">[6]Balance!#REF!</definedName>
    <definedName name="pnaud" localSheetId="8">[6]Balance!#REF!</definedName>
    <definedName name="pnaud">[6]Balance!#REF!</definedName>
    <definedName name="REO" localSheetId="6">#REF!</definedName>
    <definedName name="REO" localSheetId="5">#REF!</definedName>
    <definedName name="REO" localSheetId="7">#REF!</definedName>
    <definedName name="REO" localSheetId="3">#REF!</definedName>
    <definedName name="REO" localSheetId="11">#REF!</definedName>
    <definedName name="REO" localSheetId="8">#REF!</definedName>
    <definedName name="REO">#REF!</definedName>
    <definedName name="RFO" localSheetId="6">#REF!</definedName>
    <definedName name="RFO" localSheetId="5">#REF!</definedName>
    <definedName name="RFO" localSheetId="7">#REF!</definedName>
    <definedName name="RFO" localSheetId="3">#REF!</definedName>
    <definedName name="RFO" localSheetId="11">#REF!</definedName>
    <definedName name="RFO" localSheetId="8">#REF!</definedName>
    <definedName name="RFO">#REF!</definedName>
    <definedName name="RODADOS">'[4]#¡REF'!$C$473</definedName>
    <definedName name="RTO" localSheetId="6">#REF!</definedName>
    <definedName name="RTO" localSheetId="5">#REF!</definedName>
    <definedName name="RTO" localSheetId="7">#REF!</definedName>
    <definedName name="RTO" localSheetId="3">#REF!</definedName>
    <definedName name="RTO" localSheetId="11">#REF!</definedName>
    <definedName name="RTO" localSheetId="8">#REF!</definedName>
    <definedName name="RTO">#REF!</definedName>
    <definedName name="SAF" localSheetId="6">#REF!</definedName>
    <definedName name="SAF" localSheetId="5">#REF!</definedName>
    <definedName name="SAF" localSheetId="7">#REF!</definedName>
    <definedName name="SAF" localSheetId="3">#REF!</definedName>
    <definedName name="SAF" localSheetId="11">#REF!</definedName>
    <definedName name="SAF" localSheetId="8">#REF!</definedName>
    <definedName name="SAF">#REF!</definedName>
    <definedName name="sdffdsa" localSheetId="6">[5]RT6!#REF!</definedName>
    <definedName name="sdffdsa" localSheetId="5">[5]RT6!#REF!</definedName>
    <definedName name="sdffdsa" localSheetId="7">[5]RT6!#REF!</definedName>
    <definedName name="sdffdsa" localSheetId="3">[5]RT6!#REF!</definedName>
    <definedName name="sdffdsa" localSheetId="11">[5]RT6!#REF!</definedName>
    <definedName name="sdffdsa" localSheetId="8">[5]RT6!#REF!</definedName>
    <definedName name="sdffdsa">[5]RT6!#REF!</definedName>
    <definedName name="SOFTWARE">'[4]#¡REF'!$C$579</definedName>
    <definedName name="VO" localSheetId="6">#REF!</definedName>
    <definedName name="VO" localSheetId="5">#REF!</definedName>
    <definedName name="VO" localSheetId="7">#REF!</definedName>
    <definedName name="VO" localSheetId="3">#REF!</definedName>
    <definedName name="VO" localSheetId="11">#REF!</definedName>
    <definedName name="VO" localSheetId="8">#REF!</definedName>
    <definedName name="VO">#REF!</definedName>
  </definedNames>
  <calcPr calcId="162913"/>
</workbook>
</file>

<file path=xl/calcChain.xml><?xml version="1.0" encoding="utf-8"?>
<calcChain xmlns="http://schemas.openxmlformats.org/spreadsheetml/2006/main">
  <c r="B93" i="21" l="1"/>
  <c r="B84" i="21"/>
  <c r="B77" i="21"/>
  <c r="B44" i="21"/>
  <c r="B45" i="21" s="1"/>
  <c r="B24" i="21"/>
  <c r="B86" i="21" s="1"/>
  <c r="D14" i="20" l="1"/>
  <c r="D27" i="20" s="1"/>
  <c r="E14" i="20"/>
  <c r="C27" i="20"/>
  <c r="N24" i="7" l="1"/>
  <c r="M24" i="7"/>
  <c r="L24" i="7"/>
  <c r="K24" i="7"/>
  <c r="J24" i="7"/>
  <c r="I24" i="7"/>
  <c r="H24" i="7"/>
  <c r="G24" i="7"/>
  <c r="F24" i="7"/>
  <c r="E24" i="7"/>
  <c r="D24" i="7"/>
  <c r="C24" i="7"/>
  <c r="O24" i="7" s="1"/>
  <c r="O23" i="7"/>
  <c r="O22" i="7"/>
  <c r="O21" i="7"/>
  <c r="O19" i="7"/>
  <c r="O18" i="7"/>
  <c r="O17" i="7"/>
  <c r="O16" i="7"/>
  <c r="O15" i="7"/>
  <c r="O14" i="7"/>
  <c r="O12" i="7"/>
  <c r="D39" i="8"/>
  <c r="E38" i="8"/>
  <c r="O2" i="5"/>
  <c r="F52" i="6"/>
  <c r="C52" i="6"/>
  <c r="D43" i="8" l="1"/>
  <c r="E27" i="7"/>
  <c r="E28" i="7" s="1"/>
  <c r="F27" i="7"/>
  <c r="F28" i="7" s="1"/>
  <c r="G27" i="7"/>
  <c r="G28" i="7" s="1"/>
  <c r="D27" i="7"/>
  <c r="D28" i="7" s="1"/>
  <c r="H27" i="7"/>
  <c r="H28" i="7" s="1"/>
  <c r="E32" i="8"/>
  <c r="E39" i="8" s="1"/>
  <c r="E44" i="8" s="1"/>
  <c r="I27" i="7"/>
  <c r="I28" i="7" s="1"/>
  <c r="J27" i="7"/>
  <c r="J28" i="7" s="1"/>
  <c r="N27" i="7"/>
  <c r="N28" i="7" s="1"/>
  <c r="C27" i="7"/>
  <c r="C28" i="7" s="1"/>
  <c r="K27" i="7"/>
  <c r="K28" i="7" s="1"/>
  <c r="L27" i="7"/>
  <c r="L28" i="7" s="1"/>
  <c r="M27" i="7"/>
  <c r="M28" i="7" s="1"/>
  <c r="O28" i="7" l="1"/>
  <c r="B44" i="8"/>
  <c r="C78" i="13"/>
  <c r="C91" i="13" s="1"/>
  <c r="C17" i="2"/>
  <c r="C72" i="13" l="1"/>
  <c r="C62" i="13"/>
  <c r="C55" i="13"/>
  <c r="C46" i="13"/>
  <c r="C24" i="13"/>
  <c r="C139" i="14"/>
  <c r="B139" i="14"/>
  <c r="C137" i="14"/>
  <c r="B137" i="14"/>
  <c r="B135" i="14"/>
  <c r="C135" i="14"/>
  <c r="C119" i="14"/>
  <c r="B119" i="14"/>
  <c r="E95" i="14"/>
  <c r="C61" i="14" l="1"/>
  <c r="C95" i="14" s="1"/>
  <c r="D61" i="14"/>
  <c r="D95" i="14" s="1"/>
  <c r="B61" i="14"/>
  <c r="B95" i="14" s="1"/>
  <c r="B41" i="14"/>
  <c r="D41" i="14"/>
  <c r="C41" i="14"/>
  <c r="J109" i="10"/>
  <c r="J108" i="10"/>
  <c r="G97" i="10"/>
  <c r="C26" i="14" s="1"/>
  <c r="F95" i="10"/>
  <c r="H95" i="10" s="1"/>
  <c r="C11" i="14"/>
  <c r="B11" i="14"/>
  <c r="F14" i="4" l="1"/>
  <c r="G14" i="4" s="1"/>
  <c r="K93" i="4"/>
  <c r="M93" i="4" s="1"/>
  <c r="F93" i="4"/>
  <c r="G93" i="4" s="1"/>
  <c r="K90" i="4"/>
  <c r="M90" i="4" s="1"/>
  <c r="F90" i="4"/>
  <c r="G90" i="4" s="1"/>
  <c r="K87" i="4"/>
  <c r="M87" i="4" s="1"/>
  <c r="F87" i="4"/>
  <c r="G87" i="4" s="1"/>
  <c r="K84" i="4"/>
  <c r="M84" i="4" s="1"/>
  <c r="F84" i="4"/>
  <c r="G84" i="4" s="1"/>
  <c r="H84" i="4" s="1"/>
  <c r="O84" i="4" s="1"/>
  <c r="K81" i="4"/>
  <c r="M81" i="4" s="1"/>
  <c r="F81" i="4"/>
  <c r="G81" i="4" s="1"/>
  <c r="K108" i="4"/>
  <c r="M108" i="4" s="1"/>
  <c r="F108" i="4"/>
  <c r="G108" i="4" s="1"/>
  <c r="K105" i="4"/>
  <c r="M105" i="4" s="1"/>
  <c r="F105" i="4"/>
  <c r="G105" i="4" s="1"/>
  <c r="K102" i="4"/>
  <c r="M102" i="4" s="1"/>
  <c r="F102" i="4"/>
  <c r="G102" i="4" s="1"/>
  <c r="K99" i="4"/>
  <c r="M99" i="4" s="1"/>
  <c r="F99" i="4"/>
  <c r="G99" i="4" s="1"/>
  <c r="K96" i="4"/>
  <c r="M96" i="4" s="1"/>
  <c r="F96" i="4"/>
  <c r="G96" i="4" s="1"/>
  <c r="K78" i="4"/>
  <c r="M78" i="4" s="1"/>
  <c r="F78" i="4"/>
  <c r="G78" i="4" s="1"/>
  <c r="K75" i="4"/>
  <c r="M75" i="4" s="1"/>
  <c r="F75" i="4"/>
  <c r="G75" i="4" s="1"/>
  <c r="K72" i="4"/>
  <c r="M72" i="4" s="1"/>
  <c r="F72" i="4"/>
  <c r="G72" i="4" s="1"/>
  <c r="K69" i="4"/>
  <c r="M69" i="4" s="1"/>
  <c r="F69" i="4"/>
  <c r="G69" i="4" s="1"/>
  <c r="K66" i="4"/>
  <c r="M66" i="4" s="1"/>
  <c r="F66" i="4"/>
  <c r="G66" i="4" s="1"/>
  <c r="K63" i="4"/>
  <c r="M63" i="4" s="1"/>
  <c r="F63" i="4"/>
  <c r="G63" i="4" s="1"/>
  <c r="K60" i="4"/>
  <c r="M60" i="4" s="1"/>
  <c r="F60" i="4"/>
  <c r="G60" i="4" s="1"/>
  <c r="K57" i="4"/>
  <c r="M57" i="4" s="1"/>
  <c r="F57" i="4"/>
  <c r="G57" i="4" s="1"/>
  <c r="K54" i="4"/>
  <c r="M54" i="4" s="1"/>
  <c r="F54" i="4"/>
  <c r="G54" i="4" s="1"/>
  <c r="K51" i="4"/>
  <c r="M51" i="4" s="1"/>
  <c r="F51" i="4"/>
  <c r="G51" i="4" s="1"/>
  <c r="H108" i="4" l="1"/>
  <c r="O108" i="4" s="1"/>
  <c r="H105" i="4"/>
  <c r="N105" i="4" s="1"/>
  <c r="H102" i="4"/>
  <c r="N102" i="4" s="1"/>
  <c r="H99" i="4"/>
  <c r="O99" i="4" s="1"/>
  <c r="H96" i="4"/>
  <c r="N96" i="4" s="1"/>
  <c r="H93" i="4"/>
  <c r="O93" i="4" s="1"/>
  <c r="H90" i="4"/>
  <c r="O90" i="4" s="1"/>
  <c r="H87" i="4"/>
  <c r="O87" i="4" s="1"/>
  <c r="N84" i="4"/>
  <c r="P84" i="4" s="1"/>
  <c r="Q84" i="4" s="1"/>
  <c r="H81" i="4"/>
  <c r="N81" i="4" s="1"/>
  <c r="H78" i="4"/>
  <c r="N78" i="4" s="1"/>
  <c r="H75" i="4"/>
  <c r="N75" i="4" s="1"/>
  <c r="H72" i="4"/>
  <c r="N72" i="4" s="1"/>
  <c r="H69" i="4"/>
  <c r="O69" i="4" s="1"/>
  <c r="H66" i="4"/>
  <c r="N66" i="4" s="1"/>
  <c r="H63" i="4"/>
  <c r="O63" i="4" s="1"/>
  <c r="H60" i="4"/>
  <c r="O60" i="4" s="1"/>
  <c r="H57" i="4"/>
  <c r="N57" i="4" s="1"/>
  <c r="H54" i="4"/>
  <c r="N54" i="4" s="1"/>
  <c r="H51" i="4"/>
  <c r="O51" i="4" s="1"/>
  <c r="O57" i="4"/>
  <c r="K26" i="4"/>
  <c r="M26" i="4" s="1"/>
  <c r="F26" i="4"/>
  <c r="K23" i="4"/>
  <c r="M23" i="4" s="1"/>
  <c r="F23" i="4"/>
  <c r="N63" i="4" l="1"/>
  <c r="N108" i="4"/>
  <c r="P108" i="4" s="1"/>
  <c r="Q108" i="4" s="1"/>
  <c r="N90" i="4"/>
  <c r="P90" i="4" s="1"/>
  <c r="Q90" i="4" s="1"/>
  <c r="N60" i="4"/>
  <c r="P60" i="4" s="1"/>
  <c r="Q60" i="4" s="1"/>
  <c r="O54" i="4"/>
  <c r="P54" i="4" s="1"/>
  <c r="Q54" i="4" s="1"/>
  <c r="G26" i="4"/>
  <c r="H26" i="4" s="1"/>
  <c r="N26" i="4" s="1"/>
  <c r="G23" i="4"/>
  <c r="H23" i="4" s="1"/>
  <c r="O105" i="4"/>
  <c r="P105" i="4" s="1"/>
  <c r="Q105" i="4" s="1"/>
  <c r="O102" i="4"/>
  <c r="P102" i="4" s="1"/>
  <c r="Q102" i="4" s="1"/>
  <c r="N99" i="4"/>
  <c r="P99" i="4" s="1"/>
  <c r="Q99" i="4" s="1"/>
  <c r="O96" i="4"/>
  <c r="P96" i="4" s="1"/>
  <c r="Q96" i="4" s="1"/>
  <c r="N93" i="4"/>
  <c r="P93" i="4" s="1"/>
  <c r="Q93" i="4" s="1"/>
  <c r="N87" i="4"/>
  <c r="P87" i="4" s="1"/>
  <c r="Q87" i="4" s="1"/>
  <c r="O81" i="4"/>
  <c r="P81" i="4" s="1"/>
  <c r="Q81" i="4" s="1"/>
  <c r="O78" i="4"/>
  <c r="P78" i="4" s="1"/>
  <c r="Q78" i="4" s="1"/>
  <c r="O75" i="4"/>
  <c r="P75" i="4" s="1"/>
  <c r="Q75" i="4" s="1"/>
  <c r="O72" i="4"/>
  <c r="P72" i="4" s="1"/>
  <c r="Q72" i="4" s="1"/>
  <c r="N69" i="4"/>
  <c r="P69" i="4" s="1"/>
  <c r="Q69" i="4" s="1"/>
  <c r="O66" i="4"/>
  <c r="P66" i="4" s="1"/>
  <c r="Q66" i="4" s="1"/>
  <c r="N51" i="4"/>
  <c r="P51" i="4" s="1"/>
  <c r="Q51" i="4" s="1"/>
  <c r="P63" i="4"/>
  <c r="Q63" i="4" s="1"/>
  <c r="P57" i="4"/>
  <c r="Q57" i="4" s="1"/>
  <c r="D8" i="20"/>
  <c r="N58" i="19"/>
  <c r="K58" i="19"/>
  <c r="J58" i="19"/>
  <c r="I58" i="19"/>
  <c r="F58" i="19"/>
  <c r="G58" i="19" s="1"/>
  <c r="H58" i="19" s="1"/>
  <c r="T57" i="19"/>
  <c r="T66" i="19" s="1"/>
  <c r="M57" i="19"/>
  <c r="F57" i="19"/>
  <c r="G57" i="19" s="1"/>
  <c r="N48" i="19"/>
  <c r="K48" i="19"/>
  <c r="J48" i="19"/>
  <c r="I48" i="19"/>
  <c r="F48" i="19"/>
  <c r="T47" i="19"/>
  <c r="T56" i="19" s="1"/>
  <c r="M47" i="19"/>
  <c r="F47" i="19"/>
  <c r="N38" i="19"/>
  <c r="K38" i="19"/>
  <c r="J38" i="19"/>
  <c r="I38" i="19"/>
  <c r="M38" i="19" s="1"/>
  <c r="F38" i="19"/>
  <c r="G38" i="19" s="1"/>
  <c r="H38" i="19" s="1"/>
  <c r="T37" i="19"/>
  <c r="M37" i="19"/>
  <c r="F37" i="19"/>
  <c r="G37" i="19" s="1"/>
  <c r="H37" i="19" s="1"/>
  <c r="N28" i="19"/>
  <c r="K28" i="19"/>
  <c r="J28" i="19"/>
  <c r="I28" i="19"/>
  <c r="M28" i="19" s="1"/>
  <c r="F28" i="19"/>
  <c r="G28" i="19" s="1"/>
  <c r="H28" i="19" s="1"/>
  <c r="T27" i="19"/>
  <c r="T36" i="19" s="1"/>
  <c r="M27" i="19"/>
  <c r="F27" i="19"/>
  <c r="T17" i="19"/>
  <c r="T26" i="19" s="1"/>
  <c r="J18" i="19"/>
  <c r="K18" i="19"/>
  <c r="I18" i="19"/>
  <c r="M17" i="19"/>
  <c r="I66" i="19"/>
  <c r="I56" i="19"/>
  <c r="I36" i="19"/>
  <c r="I46" i="19" s="1"/>
  <c r="I26" i="19"/>
  <c r="N18" i="19"/>
  <c r="F18" i="19"/>
  <c r="F17" i="19"/>
  <c r="I66" i="3"/>
  <c r="P58" i="3"/>
  <c r="M58" i="3"/>
  <c r="O58" i="3" s="1"/>
  <c r="F58" i="3"/>
  <c r="M57" i="3"/>
  <c r="O57" i="3" s="1"/>
  <c r="F57" i="3"/>
  <c r="G57" i="3" s="1"/>
  <c r="H57" i="3" s="1"/>
  <c r="I56" i="3"/>
  <c r="P48" i="3"/>
  <c r="M48" i="3"/>
  <c r="O48" i="3" s="1"/>
  <c r="F48" i="3"/>
  <c r="G48" i="3" s="1"/>
  <c r="M47" i="3"/>
  <c r="O47" i="3" s="1"/>
  <c r="F47" i="3"/>
  <c r="G47" i="3" s="1"/>
  <c r="D6" i="2"/>
  <c r="B67" i="2"/>
  <c r="J66" i="2"/>
  <c r="I66" i="2"/>
  <c r="H66" i="2"/>
  <c r="G66" i="2"/>
  <c r="J65" i="2"/>
  <c r="I65" i="2"/>
  <c r="H65" i="2"/>
  <c r="G65" i="2"/>
  <c r="J64" i="2"/>
  <c r="I64" i="2"/>
  <c r="H64" i="2"/>
  <c r="G64" i="2"/>
  <c r="J63" i="2"/>
  <c r="I63" i="2"/>
  <c r="H63" i="2"/>
  <c r="G63" i="2"/>
  <c r="N62" i="2"/>
  <c r="L62" i="2" s="1"/>
  <c r="M62" i="2"/>
  <c r="K62" i="2"/>
  <c r="J62" i="2"/>
  <c r="J67" i="2" s="1"/>
  <c r="I62" i="2"/>
  <c r="H62" i="2"/>
  <c r="G62" i="2"/>
  <c r="J52" i="2"/>
  <c r="J53" i="2"/>
  <c r="J54" i="2"/>
  <c r="J55" i="2"/>
  <c r="I52" i="2"/>
  <c r="I53" i="2"/>
  <c r="I54" i="2"/>
  <c r="I55" i="2"/>
  <c r="H52" i="2"/>
  <c r="H53" i="2"/>
  <c r="H54" i="2"/>
  <c r="H55" i="2"/>
  <c r="G52" i="2"/>
  <c r="G53" i="2"/>
  <c r="G54" i="2"/>
  <c r="G55" i="2"/>
  <c r="G113" i="2"/>
  <c r="D9" i="2" s="1"/>
  <c r="G98" i="2"/>
  <c r="C9" i="2" s="1"/>
  <c r="D40" i="2"/>
  <c r="F40" i="2" s="1"/>
  <c r="O26" i="4" l="1"/>
  <c r="P26" i="4" s="1"/>
  <c r="Q26" i="4" s="1"/>
  <c r="O23" i="4"/>
  <c r="N23" i="4"/>
  <c r="P23" i="4" s="1"/>
  <c r="Q23" i="4" s="1"/>
  <c r="M18" i="19"/>
  <c r="M58" i="19"/>
  <c r="M66" i="19" s="1"/>
  <c r="M48" i="19"/>
  <c r="M56" i="19" s="1"/>
  <c r="H57" i="19"/>
  <c r="N57" i="19"/>
  <c r="O57" i="19" s="1"/>
  <c r="O58" i="19"/>
  <c r="P58" i="19" s="1"/>
  <c r="Q58" i="19" s="1"/>
  <c r="G47" i="19"/>
  <c r="H47" i="19" s="1"/>
  <c r="G48" i="19"/>
  <c r="H48" i="19" s="1"/>
  <c r="N37" i="19"/>
  <c r="O37" i="19" s="1"/>
  <c r="O38" i="19"/>
  <c r="P38" i="19" s="1"/>
  <c r="Q38" i="19" s="1"/>
  <c r="T46" i="19"/>
  <c r="G27" i="19"/>
  <c r="H27" i="19" s="1"/>
  <c r="N27" i="19"/>
  <c r="O28" i="19"/>
  <c r="P28" i="19" s="1"/>
  <c r="Q28" i="19" s="1"/>
  <c r="G18" i="19"/>
  <c r="H18" i="19" s="1"/>
  <c r="M26" i="19"/>
  <c r="G17" i="19"/>
  <c r="H17" i="19" s="1"/>
  <c r="M36" i="19"/>
  <c r="M46" i="19" s="1"/>
  <c r="O66" i="3"/>
  <c r="P57" i="3"/>
  <c r="R57" i="3" s="1"/>
  <c r="S57" i="3" s="1"/>
  <c r="G58" i="3"/>
  <c r="H58" i="3" s="1"/>
  <c r="Q57" i="3"/>
  <c r="H47" i="3"/>
  <c r="Q47" i="3"/>
  <c r="Q48" i="3"/>
  <c r="R48" i="3" s="1"/>
  <c r="S48" i="3" s="1"/>
  <c r="H48" i="3"/>
  <c r="O56" i="3"/>
  <c r="P47" i="3"/>
  <c r="E9" i="2"/>
  <c r="I67" i="2"/>
  <c r="D16" i="12"/>
  <c r="C16" i="12" s="1"/>
  <c r="C9" i="12"/>
  <c r="O46" i="19" l="1"/>
  <c r="N47" i="19"/>
  <c r="P57" i="19"/>
  <c r="Q57" i="19" s="1"/>
  <c r="O48" i="19"/>
  <c r="P48" i="19" s="1"/>
  <c r="Q48" i="19" s="1"/>
  <c r="O47" i="19"/>
  <c r="P37" i="19"/>
  <c r="Q37" i="19" s="1"/>
  <c r="Q46" i="19" s="1"/>
  <c r="O27" i="19"/>
  <c r="P27" i="19" s="1"/>
  <c r="Q27" i="19" s="1"/>
  <c r="O18" i="19"/>
  <c r="P18" i="19" s="1"/>
  <c r="Q18" i="19" s="1"/>
  <c r="N17" i="19"/>
  <c r="O17" i="19" s="1"/>
  <c r="R47" i="3"/>
  <c r="S47" i="3" s="1"/>
  <c r="T47" i="3" s="1"/>
  <c r="V47" i="3" s="1"/>
  <c r="X47" i="3" s="1"/>
  <c r="X56" i="3" s="1"/>
  <c r="Q58" i="3"/>
  <c r="R58" i="3" s="1"/>
  <c r="S58" i="3" s="1"/>
  <c r="S66" i="3" s="1"/>
  <c r="Q56" i="3"/>
  <c r="C44" i="12"/>
  <c r="C43" i="12"/>
  <c r="P47" i="19" l="1"/>
  <c r="Q47" i="19" s="1"/>
  <c r="Q56" i="19" s="1"/>
  <c r="S56" i="3"/>
  <c r="O56" i="19"/>
  <c r="O26" i="19"/>
  <c r="Q36" i="19"/>
  <c r="P17" i="19"/>
  <c r="Q17" i="19" s="1"/>
  <c r="O36" i="19"/>
  <c r="O66" i="19"/>
  <c r="Q66" i="3"/>
  <c r="T57" i="3"/>
  <c r="V57" i="3" s="1"/>
  <c r="X57" i="3" s="1"/>
  <c r="X66" i="3" s="1"/>
  <c r="K29" i="4"/>
  <c r="K43" i="4"/>
  <c r="M43" i="4" s="1"/>
  <c r="F43" i="4"/>
  <c r="M29" i="4"/>
  <c r="F29" i="4"/>
  <c r="F17" i="4"/>
  <c r="G17" i="4" s="1"/>
  <c r="F20" i="4"/>
  <c r="G20" i="4" s="1"/>
  <c r="F36" i="4"/>
  <c r="G36" i="4" s="1"/>
  <c r="F47" i="4"/>
  <c r="G47" i="4" s="1"/>
  <c r="P115" i="10"/>
  <c r="P116" i="10"/>
  <c r="M115" i="10"/>
  <c r="O115" i="10" s="1"/>
  <c r="M116" i="10"/>
  <c r="O116" i="10" s="1"/>
  <c r="M117" i="10"/>
  <c r="P117" i="10" s="1"/>
  <c r="K115" i="10"/>
  <c r="K116" i="10"/>
  <c r="K117" i="10"/>
  <c r="K118" i="10"/>
  <c r="M118" i="10" s="1"/>
  <c r="K119" i="10"/>
  <c r="M119" i="10" s="1"/>
  <c r="E128" i="10"/>
  <c r="E131" i="10" s="1"/>
  <c r="G135" i="10"/>
  <c r="E135" i="10"/>
  <c r="G134" i="10"/>
  <c r="E134" i="10"/>
  <c r="G133" i="10"/>
  <c r="E133" i="10"/>
  <c r="E136" i="10" s="1"/>
  <c r="G130" i="10"/>
  <c r="E130" i="10"/>
  <c r="G129" i="10"/>
  <c r="E129" i="10"/>
  <c r="G128" i="10"/>
  <c r="G131" i="10" s="1"/>
  <c r="K114" i="10"/>
  <c r="M114" i="10" s="1"/>
  <c r="H121" i="10"/>
  <c r="B35" i="14" s="1"/>
  <c r="G70" i="10"/>
  <c r="G71" i="10"/>
  <c r="G69" i="10"/>
  <c r="G65" i="10"/>
  <c r="G66" i="10"/>
  <c r="G64" i="10"/>
  <c r="E71" i="10"/>
  <c r="E70" i="10"/>
  <c r="E69" i="10"/>
  <c r="E65" i="10"/>
  <c r="E66" i="10"/>
  <c r="M47" i="10"/>
  <c r="M48" i="10"/>
  <c r="M42" i="10"/>
  <c r="M43" i="10"/>
  <c r="M37" i="10"/>
  <c r="M38" i="10"/>
  <c r="J47" i="10"/>
  <c r="J48" i="10"/>
  <c r="J42" i="10"/>
  <c r="J43" i="10"/>
  <c r="J37" i="10"/>
  <c r="J38" i="10"/>
  <c r="G47" i="10"/>
  <c r="G48" i="10"/>
  <c r="G43" i="10"/>
  <c r="G42" i="10"/>
  <c r="G37" i="10"/>
  <c r="G38" i="10"/>
  <c r="C68" i="12"/>
  <c r="F68" i="12" s="1"/>
  <c r="C69" i="12"/>
  <c r="F69" i="12" s="1"/>
  <c r="C70" i="12"/>
  <c r="F70" i="12" s="1"/>
  <c r="C71" i="12"/>
  <c r="F71" i="12" s="1"/>
  <c r="C72" i="12"/>
  <c r="F72" i="12" s="1"/>
  <c r="C73" i="12"/>
  <c r="F73" i="12" s="1"/>
  <c r="C74" i="12"/>
  <c r="C67" i="12"/>
  <c r="F67" i="12" s="1"/>
  <c r="C63" i="12"/>
  <c r="F63" i="12" s="1"/>
  <c r="C58" i="12"/>
  <c r="F58" i="12" s="1"/>
  <c r="C59" i="12"/>
  <c r="F59" i="12" s="1"/>
  <c r="C60" i="12"/>
  <c r="F60" i="12" s="1"/>
  <c r="C61" i="12"/>
  <c r="F61" i="12" s="1"/>
  <c r="C62" i="12"/>
  <c r="F62" i="12" s="1"/>
  <c r="C64" i="12"/>
  <c r="F64" i="12" s="1"/>
  <c r="C65" i="12"/>
  <c r="F65" i="12" s="1"/>
  <c r="C14" i="12"/>
  <c r="D15" i="12"/>
  <c r="C15" i="12" s="1"/>
  <c r="D13" i="12"/>
  <c r="C13" i="12" s="1"/>
  <c r="C12" i="12"/>
  <c r="C11" i="12"/>
  <c r="C17" i="12"/>
  <c r="C10" i="12"/>
  <c r="F66" i="12" l="1"/>
  <c r="C28" i="12" s="1"/>
  <c r="P119" i="10"/>
  <c r="O119" i="10"/>
  <c r="P118" i="10"/>
  <c r="O118" i="10"/>
  <c r="O117" i="10"/>
  <c r="G72" i="10"/>
  <c r="G136" i="10"/>
  <c r="G43" i="4"/>
  <c r="H43" i="4" s="1"/>
  <c r="O43" i="4" s="1"/>
  <c r="G29" i="4"/>
  <c r="H29" i="4" s="1"/>
  <c r="O68" i="19"/>
  <c r="D19" i="2" s="1"/>
  <c r="Q26" i="19"/>
  <c r="Q66" i="19"/>
  <c r="G67" i="10"/>
  <c r="O114" i="10"/>
  <c r="P114" i="10"/>
  <c r="E72" i="10"/>
  <c r="P42" i="10"/>
  <c r="R42" i="10" s="1"/>
  <c r="P43" i="10"/>
  <c r="R43" i="10" s="1"/>
  <c r="P48" i="10"/>
  <c r="R48" i="10" s="1"/>
  <c r="P47" i="10"/>
  <c r="R47" i="10" s="1"/>
  <c r="P37" i="10"/>
  <c r="R37" i="10" s="1"/>
  <c r="H158" i="10"/>
  <c r="D55" i="14" s="1"/>
  <c r="G158" i="10"/>
  <c r="C55" i="14" s="1"/>
  <c r="F147" i="10"/>
  <c r="D51" i="14" s="1"/>
  <c r="E147" i="10"/>
  <c r="C51" i="14" s="1"/>
  <c r="D34" i="14" l="1"/>
  <c r="D32" i="14" s="1"/>
  <c r="N43" i="4"/>
  <c r="P43" i="4" s="1"/>
  <c r="Q43" i="4" s="1"/>
  <c r="O29" i="4"/>
  <c r="N29" i="4"/>
  <c r="K47" i="4"/>
  <c r="M47" i="4" s="1"/>
  <c r="H47" i="4"/>
  <c r="N47" i="4" s="1"/>
  <c r="C104" i="12"/>
  <c r="C103" i="12"/>
  <c r="J18" i="9"/>
  <c r="G18" i="9"/>
  <c r="P29" i="4" l="1"/>
  <c r="Q29" i="4" s="1"/>
  <c r="O47" i="4"/>
  <c r="P47" i="4" s="1"/>
  <c r="Q47" i="4" s="1"/>
  <c r="C187" i="14" l="1"/>
  <c r="N51" i="2" l="1"/>
  <c r="L51" i="2" s="1"/>
  <c r="M51" i="2"/>
  <c r="K51" i="2" s="1"/>
  <c r="G51" i="2"/>
  <c r="B56" i="2"/>
  <c r="H51" i="2"/>
  <c r="J51" i="2" s="1"/>
  <c r="H29" i="2"/>
  <c r="D29" i="2" s="1"/>
  <c r="H41" i="2"/>
  <c r="D41" i="2" s="1"/>
  <c r="H39" i="2"/>
  <c r="D39" i="2" s="1"/>
  <c r="H38" i="2"/>
  <c r="D38" i="2" s="1"/>
  <c r="H37" i="2"/>
  <c r="D37" i="2" s="1"/>
  <c r="H36" i="2"/>
  <c r="D36" i="2" s="1"/>
  <c r="H30" i="2"/>
  <c r="D30" i="2" s="1"/>
  <c r="H31" i="2"/>
  <c r="D31" i="2" s="1"/>
  <c r="H32" i="2"/>
  <c r="D32" i="2" s="1"/>
  <c r="H33" i="2"/>
  <c r="D33" i="2" s="1"/>
  <c r="H34" i="2"/>
  <c r="D34" i="2" s="1"/>
  <c r="I51" i="2" l="1"/>
  <c r="J56" i="2"/>
  <c r="H14" i="14"/>
  <c r="E12" i="14" l="1"/>
  <c r="D12" i="14"/>
  <c r="D11" i="14" s="1"/>
  <c r="I56" i="2"/>
  <c r="C6" i="2" s="1"/>
  <c r="D146" i="14" l="1"/>
  <c r="C56" i="12" l="1"/>
  <c r="F56" i="12" s="1"/>
  <c r="C27" i="12" s="1"/>
  <c r="F157" i="10"/>
  <c r="F156" i="10"/>
  <c r="F155" i="10"/>
  <c r="F154" i="10"/>
  <c r="F153" i="10"/>
  <c r="K120" i="10"/>
  <c r="F92" i="10"/>
  <c r="H92" i="10" s="1"/>
  <c r="H97" i="10" s="1"/>
  <c r="D26" i="14" s="1"/>
  <c r="B86" i="10"/>
  <c r="B79" i="10"/>
  <c r="F38" i="2"/>
  <c r="D55" i="10"/>
  <c r="D54" i="10"/>
  <c r="F96" i="10"/>
  <c r="H96" i="10" s="1"/>
  <c r="F94" i="10"/>
  <c r="H94" i="10" s="1"/>
  <c r="F93" i="10"/>
  <c r="H93" i="10" s="1"/>
  <c r="M120" i="10" l="1"/>
  <c r="O120" i="10" s="1"/>
  <c r="F158" i="10"/>
  <c r="D56" i="10"/>
  <c r="E13" i="10" s="1"/>
  <c r="P120" i="10" l="1"/>
  <c r="P121" i="10"/>
  <c r="O121" i="10"/>
  <c r="C35" i="14" s="1"/>
  <c r="H17" i="4"/>
  <c r="H20" i="4"/>
  <c r="H36" i="4"/>
  <c r="K17" i="4"/>
  <c r="M17" i="4" s="1"/>
  <c r="K20" i="4"/>
  <c r="M20" i="4" s="1"/>
  <c r="K36" i="4"/>
  <c r="M36" i="4" s="1"/>
  <c r="N17" i="4" l="1"/>
  <c r="N36" i="4"/>
  <c r="O36" i="4"/>
  <c r="O20" i="4"/>
  <c r="N20" i="4"/>
  <c r="O17" i="4"/>
  <c r="P17" i="4" l="1"/>
  <c r="Q17" i="4" s="1"/>
  <c r="P36" i="4"/>
  <c r="Q36" i="4" s="1"/>
  <c r="P20" i="4"/>
  <c r="Q20" i="4" s="1"/>
  <c r="K14" i="4" l="1"/>
  <c r="M14" i="4" s="1"/>
  <c r="M112" i="4" s="1"/>
  <c r="C14" i="15"/>
  <c r="G109" i="9"/>
  <c r="G79" i="9"/>
  <c r="N65" i="9"/>
  <c r="J65" i="9"/>
  <c r="G65" i="9"/>
  <c r="N57" i="9"/>
  <c r="J57" i="9"/>
  <c r="G57" i="9"/>
  <c r="N51" i="9"/>
  <c r="J51" i="9"/>
  <c r="G51" i="9"/>
  <c r="N41" i="9"/>
  <c r="J41" i="9"/>
  <c r="G41" i="9"/>
  <c r="N36" i="9"/>
  <c r="J36" i="9"/>
  <c r="G36" i="9"/>
  <c r="N26" i="9"/>
  <c r="J26" i="9"/>
  <c r="G26" i="9"/>
  <c r="N6" i="9"/>
  <c r="J6" i="9"/>
  <c r="G6" i="9"/>
  <c r="G46" i="9" l="1"/>
  <c r="E64" i="10"/>
  <c r="M36" i="10"/>
  <c r="M39" i="10" s="1"/>
  <c r="M41" i="10"/>
  <c r="M44" i="10" s="1"/>
  <c r="M46" i="10"/>
  <c r="M49" i="10" s="1"/>
  <c r="J36" i="10"/>
  <c r="J39" i="10" s="1"/>
  <c r="J41" i="10"/>
  <c r="J44" i="10" s="1"/>
  <c r="J46" i="10"/>
  <c r="J49" i="10" s="1"/>
  <c r="G36" i="10"/>
  <c r="G41" i="10"/>
  <c r="G44" i="10" s="1"/>
  <c r="G46" i="10"/>
  <c r="G49" i="10" s="1"/>
  <c r="E67" i="10" l="1"/>
  <c r="C34" i="14" s="1"/>
  <c r="C32" i="14" s="1"/>
  <c r="B34" i="14"/>
  <c r="B32" i="14" s="1"/>
  <c r="G39" i="10"/>
  <c r="B37" i="14"/>
  <c r="P41" i="10"/>
  <c r="P46" i="10"/>
  <c r="P36" i="10"/>
  <c r="P38" i="10"/>
  <c r="R38" i="10" s="1"/>
  <c r="V50" i="10"/>
  <c r="B84" i="13"/>
  <c r="C85" i="13"/>
  <c r="B86" i="13"/>
  <c r="C87" i="13"/>
  <c r="C90" i="13"/>
  <c r="E34" i="12"/>
  <c r="F74" i="12"/>
  <c r="F75" i="12" s="1"/>
  <c r="C29" i="12" s="1"/>
  <c r="N18" i="9"/>
  <c r="N46" i="9" s="1"/>
  <c r="G73" i="9"/>
  <c r="B39" i="14" s="1"/>
  <c r="J46" i="9"/>
  <c r="G71" i="9"/>
  <c r="J71" i="9"/>
  <c r="N71" i="9"/>
  <c r="N73" i="9"/>
  <c r="D39" i="14" s="1"/>
  <c r="D57" i="14" s="1"/>
  <c r="D97" i="14" s="1"/>
  <c r="G83" i="9"/>
  <c r="G117" i="9" s="1"/>
  <c r="G122" i="9" s="1"/>
  <c r="G88" i="9"/>
  <c r="F5" i="15"/>
  <c r="F6" i="15"/>
  <c r="F7" i="15"/>
  <c r="F8" i="15"/>
  <c r="F9" i="15"/>
  <c r="F10" i="15"/>
  <c r="F11" i="15"/>
  <c r="F12" i="15"/>
  <c r="D14" i="15"/>
  <c r="E14" i="15"/>
  <c r="F14" i="15"/>
  <c r="F24" i="15" s="1"/>
  <c r="C22" i="15"/>
  <c r="D22" i="15"/>
  <c r="E22" i="15"/>
  <c r="F22" i="15"/>
  <c r="C24" i="15"/>
  <c r="D24" i="15"/>
  <c r="E24" i="15"/>
  <c r="F5" i="10"/>
  <c r="F6" i="10"/>
  <c r="F7" i="10"/>
  <c r="F8" i="10"/>
  <c r="F9" i="10"/>
  <c r="F13" i="10"/>
  <c r="F14" i="10"/>
  <c r="C16" i="10"/>
  <c r="D16" i="10"/>
  <c r="E16" i="10"/>
  <c r="C22" i="10"/>
  <c r="D22" i="10"/>
  <c r="E22" i="10"/>
  <c r="F22" i="10"/>
  <c r="F17" i="3"/>
  <c r="M17" i="3"/>
  <c r="O17" i="3" s="1"/>
  <c r="F18" i="3"/>
  <c r="M18" i="3"/>
  <c r="O18" i="3"/>
  <c r="P18" i="3"/>
  <c r="I26" i="3"/>
  <c r="F27" i="3"/>
  <c r="M27" i="3"/>
  <c r="O27" i="3"/>
  <c r="F28" i="3"/>
  <c r="G28" i="3" s="1"/>
  <c r="H28" i="3" s="1"/>
  <c r="M28" i="3"/>
  <c r="O28" i="3" s="1"/>
  <c r="P28" i="3"/>
  <c r="I36" i="3"/>
  <c r="I46" i="3" s="1"/>
  <c r="F37" i="3"/>
  <c r="M37" i="3"/>
  <c r="O37" i="3" s="1"/>
  <c r="F38" i="3"/>
  <c r="G38" i="3" s="1"/>
  <c r="H38" i="3" s="1"/>
  <c r="M38" i="3"/>
  <c r="O38" i="3" s="1"/>
  <c r="P38" i="3"/>
  <c r="E7" i="2"/>
  <c r="E8" i="2"/>
  <c r="E18" i="2"/>
  <c r="E20" i="2"/>
  <c r="E21" i="2"/>
  <c r="F30" i="2"/>
  <c r="F31" i="2"/>
  <c r="F32" i="2"/>
  <c r="F33" i="2"/>
  <c r="F36" i="2"/>
  <c r="F37" i="2"/>
  <c r="F39" i="2"/>
  <c r="E6" i="2"/>
  <c r="E72" i="2"/>
  <c r="E73" i="2"/>
  <c r="E74" i="2"/>
  <c r="E75" i="2"/>
  <c r="E76" i="2"/>
  <c r="E77" i="2"/>
  <c r="E78" i="2"/>
  <c r="E79" i="2"/>
  <c r="E80" i="2"/>
  <c r="E81" i="2"/>
  <c r="C82" i="2"/>
  <c r="D82" i="2"/>
  <c r="B57" i="14" l="1"/>
  <c r="B97" i="14" s="1"/>
  <c r="C93" i="13" s="1"/>
  <c r="J73" i="9"/>
  <c r="C39" i="14" s="1"/>
  <c r="Q37" i="3"/>
  <c r="O26" i="3"/>
  <c r="G37" i="3"/>
  <c r="H37" i="3" s="1"/>
  <c r="P37" i="3"/>
  <c r="O36" i="3"/>
  <c r="O46" i="3" s="1"/>
  <c r="Q28" i="3"/>
  <c r="R28" i="3" s="1"/>
  <c r="S28" i="3" s="1"/>
  <c r="G27" i="3"/>
  <c r="Q38" i="3"/>
  <c r="R38" i="3" s="1"/>
  <c r="S38" i="3" s="1"/>
  <c r="R41" i="10"/>
  <c r="R44" i="10" s="1"/>
  <c r="P44" i="10"/>
  <c r="R36" i="10"/>
  <c r="R39" i="10" s="1"/>
  <c r="P39" i="10"/>
  <c r="R46" i="10"/>
  <c r="R49" i="10" s="1"/>
  <c r="P49" i="10"/>
  <c r="E24" i="10"/>
  <c r="D24" i="10"/>
  <c r="F16" i="10"/>
  <c r="F24" i="10" s="1"/>
  <c r="C24" i="10"/>
  <c r="E82" i="2"/>
  <c r="F41" i="2"/>
  <c r="D5" i="2" s="1"/>
  <c r="D11" i="2" s="1"/>
  <c r="D15" i="2" s="1"/>
  <c r="G124" i="9"/>
  <c r="E32" i="12" s="1"/>
  <c r="G17" i="3"/>
  <c r="H17" i="3" s="1"/>
  <c r="G18" i="3"/>
  <c r="H18" i="3" s="1"/>
  <c r="D7" i="20" l="1"/>
  <c r="D9" i="20" s="1"/>
  <c r="R37" i="3"/>
  <c r="S37" i="3" s="1"/>
  <c r="P27" i="3"/>
  <c r="H27" i="3"/>
  <c r="Q27" i="3"/>
  <c r="Q36" i="3" s="1"/>
  <c r="Q46" i="3" s="1"/>
  <c r="D145" i="14"/>
  <c r="D147" i="14" s="1"/>
  <c r="E37" i="14"/>
  <c r="C37" i="14"/>
  <c r="D17" i="2"/>
  <c r="D22" i="2" s="1"/>
  <c r="D24" i="2" s="1"/>
  <c r="E33" i="12"/>
  <c r="Q18" i="3"/>
  <c r="R18" i="3" s="1"/>
  <c r="S18" i="3" s="1"/>
  <c r="P17" i="3"/>
  <c r="Q17" i="3" s="1"/>
  <c r="C57" i="14" l="1"/>
  <c r="E57" i="14"/>
  <c r="E97" i="14" s="1"/>
  <c r="D10" i="20"/>
  <c r="R17" i="3"/>
  <c r="S17" i="3" s="1"/>
  <c r="T17" i="3" s="1"/>
  <c r="V17" i="3" s="1"/>
  <c r="X17" i="3" s="1"/>
  <c r="X26" i="3" s="1"/>
  <c r="C38" i="12"/>
  <c r="D148" i="14"/>
  <c r="D152" i="14" s="1"/>
  <c r="T37" i="3"/>
  <c r="V37" i="3" s="1"/>
  <c r="X37" i="3" s="1"/>
  <c r="Q26" i="3"/>
  <c r="R27" i="3"/>
  <c r="S27" i="3" s="1"/>
  <c r="D19" i="20" l="1"/>
  <c r="D23" i="20" s="1"/>
  <c r="C97" i="14"/>
  <c r="B94" i="13" s="1"/>
  <c r="S26" i="3"/>
  <c r="C165" i="14"/>
  <c r="D165" i="14"/>
  <c r="D157" i="14" s="1"/>
  <c r="D161" i="14" s="1"/>
  <c r="Q68" i="3"/>
  <c r="C19" i="2" s="1"/>
  <c r="E19" i="2" s="1"/>
  <c r="T27" i="3"/>
  <c r="V27" i="3" s="1"/>
  <c r="X27" i="3" s="1"/>
  <c r="X36" i="3" s="1"/>
  <c r="X46" i="3" s="1"/>
  <c r="S36" i="3"/>
  <c r="S46" i="3" s="1"/>
  <c r="H14" i="4"/>
  <c r="O14" i="4" l="1"/>
  <c r="N14" i="4"/>
  <c r="P14" i="4" l="1"/>
  <c r="Q14" i="4" s="1"/>
  <c r="Q112" i="4" s="1"/>
  <c r="F29" i="2"/>
  <c r="F34" i="2" s="1"/>
  <c r="F43" i="2" l="1"/>
  <c r="C5" i="2"/>
  <c r="C11" i="2" s="1"/>
  <c r="C15" i="2" s="1"/>
  <c r="E5" i="2" l="1"/>
  <c r="E11" i="2" s="1"/>
  <c r="E15" i="2" l="1"/>
  <c r="E17" i="2"/>
  <c r="C22" i="2" l="1"/>
  <c r="C24" i="2" s="1"/>
  <c r="E22" i="2"/>
  <c r="E24" i="2" s="1"/>
  <c r="C5" i="12" s="1"/>
  <c r="C23" i="12" l="1"/>
  <c r="D20" i="12"/>
  <c r="C20" i="12" s="1"/>
  <c r="D19" i="12"/>
  <c r="C19" i="12" s="1"/>
  <c r="D18" i="12"/>
  <c r="C18" i="12" s="1"/>
  <c r="C25" i="12" l="1"/>
  <c r="C30" i="12" s="1"/>
  <c r="C39" i="12" s="1"/>
  <c r="C92" i="13"/>
  <c r="C95" i="13" s="1"/>
  <c r="B83" i="13" s="1"/>
  <c r="B95" i="13" s="1"/>
  <c r="C40" i="12" l="1"/>
  <c r="C42" i="12" s="1"/>
  <c r="C47" i="12" s="1"/>
</calcChain>
</file>

<file path=xl/comments1.xml><?xml version="1.0" encoding="utf-8"?>
<comments xmlns="http://schemas.openxmlformats.org/spreadsheetml/2006/main">
  <authors>
    <author>Veronica Andrea Aguero</author>
    <author>Adriana Leonor Gutierrez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ATENCION!! 
</t>
        </r>
        <r>
          <rPr>
            <sz val="9"/>
            <color indexed="81"/>
            <rFont val="Tahoma"/>
            <family val="2"/>
          </rPr>
          <t xml:space="preserve">Cargar los datos en la planilla de la FILA 28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Se carga manualmente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Solo considerarlo en caso de computar gastos presuntos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 Pueden deducirse por método de gastos reales o presuntos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Es el 5% de la renta bruta de primera categoría. Debe mantenerse el criterio por 5 años. No aplica para inmuebles administrados por un tercero ni titulares de inmuebles rurales. ART. 89 inc. b) LIG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>Los gastos pagados por el locatario no son deducibles para el contribuyente ART. 89 inc. a) LIG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ATENCION!! </t>
        </r>
        <r>
          <rPr>
            <sz val="9"/>
            <color indexed="81"/>
            <rFont val="Tahoma"/>
            <family val="2"/>
          </rPr>
          <t xml:space="preserve">
Cargar los datos en la planilla de la FILA 48
</t>
        </r>
      </text>
    </comment>
    <comment ref="D17" authorId="1" shapeId="0">
      <text>
        <r>
          <rPr>
            <b/>
            <sz val="9"/>
            <color indexed="81"/>
            <rFont val="Tahoma"/>
            <charset val="1"/>
          </rPr>
          <t xml:space="preserve">ATENCION!! 
</t>
        </r>
        <r>
          <rPr>
            <sz val="9"/>
            <color indexed="81"/>
            <rFont val="Tahoma"/>
            <family val="2"/>
          </rPr>
          <t>Cargar los datos en la planilla de la FILA 59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>Se cargan en el Cuadro de Amortización Inmuebles (inclusive las mejoras)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Se carga el importe de la locación y las fechas en que se aplicó. Por inmueble.
</t>
        </r>
      </text>
    </comment>
    <comment ref="F45" authorId="0" shapeId="0">
      <text>
        <r>
          <rPr>
            <sz val="9"/>
            <color indexed="81"/>
            <rFont val="Tahoma"/>
            <family val="2"/>
          </rPr>
          <t>Valor determinado por el profesional en base a lo informado por el contribuyente. Se sugiere detallar el credito  por cada inquilino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>Realizadas por los inquilinos cuando el locador no se encuentra obligado a indemnizar. Se considera ganancia gravada: se distribuirá proporcionalmente en función de los años que resten del contrato.
Art. 44 LIG y art. 110 DR LIG</t>
        </r>
      </text>
    </comment>
    <comment ref="A59" authorId="0" shapeId="0">
      <text>
        <r>
          <rPr>
            <sz val="9"/>
            <color indexed="81"/>
            <rFont val="Tahoma"/>
            <family val="2"/>
          </rPr>
          <t>Realizadas por los inquilinos cuando el locador no se encuentra obligado a indemnizar. Se considera ganancia gravada: se distribuirá proporcionalmente en función de los años que resten del contrato.
Art. 44 LIG y art. 110 DR LIG</t>
        </r>
      </text>
    </comment>
  </commentList>
</comments>
</file>

<file path=xl/comments2.xml><?xml version="1.0" encoding="utf-8"?>
<comments xmlns="http://schemas.openxmlformats.org/spreadsheetml/2006/main">
  <authors>
    <author>Veronica Andrea Aguero</author>
  </authors>
  <commentList>
    <comment ref="K15" authorId="0" shapeId="0">
      <text>
        <r>
          <rPr>
            <b/>
            <sz val="9"/>
            <color indexed="81"/>
            <rFont val="Tahoma"/>
            <family val="2"/>
          </rPr>
          <t>Ver Actualización Monetaria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>Para Inmuebles en CABA: Valuación Fiscal Homogénea x USC (4)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 Andrea Aguero</author>
  </authors>
  <commentList>
    <comment ref="A13" authorId="0" shapeId="0">
      <text>
        <r>
          <rPr>
            <sz val="9"/>
            <color indexed="81"/>
            <rFont val="Tahoma"/>
            <family val="2"/>
          </rPr>
          <t xml:space="preserve">Se trata de un concepto que representa ingreso de fondos (debe consignarse en el cuadro de justificación patrimonial).  Si produce quebranto, es absorbible con rentas de esa misma naturaleza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Se trata de un concepto que representa ingreso de fondos (debe consignarse en el cuadro de justificación patrimonial).  
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>25% de la suma percibida hasta la recuperación del capital invertido. Art. 90 inc. a)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>Cuando los bienes sufren desgaste o agotamiento. Se deduce la amortización según los años de vida útil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 xml:space="preserve">Deberá cargarse individualmente  cada título o acción. La planilla permite adicionar renglones.
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 xml:space="preserve">Deben considerarse las tenencias a valor de adquisición
</t>
        </r>
      </text>
    </comment>
    <comment ref="F34" authorId="0" shapeId="0">
      <text>
        <r>
          <rPr>
            <sz val="9"/>
            <color indexed="81"/>
            <rFont val="Tahoma"/>
            <family val="2"/>
          </rPr>
          <t xml:space="preserve">Incluye comisiones y gastos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Debe valuarse cada acción/título considerando el costo de adquisición computado oportunamente</t>
        </r>
      </text>
    </comment>
    <comment ref="A55" authorId="0" shapeId="0">
      <text>
        <r>
          <rPr>
            <sz val="9"/>
            <color indexed="81"/>
            <rFont val="Tahoma"/>
            <family val="2"/>
          </rPr>
          <t>Debe individualizar las acciones vendidas computando el costo de adquisición de cada partida (se sugiere comenzar por las más antiguas -Método PEPS-)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Cotización al momento de la compra de cada partida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5" authorId="0" shapeId="0">
      <text>
        <r>
          <rPr>
            <sz val="9"/>
            <color indexed="81"/>
            <rFont val="Tahoma"/>
            <family val="2"/>
          </rPr>
          <t xml:space="preserve">Al momento de vender o aplicar las tenencias deberá reconocer una diferencia de cambio, comparando con el valor de adquisición de la  ME utilizada 
</t>
        </r>
      </text>
    </comment>
    <comment ref="A78" authorId="0" shapeId="0">
      <text>
        <r>
          <rPr>
            <sz val="9"/>
            <color indexed="81"/>
            <rFont val="Tahoma"/>
            <family val="2"/>
          </rPr>
          <t>Se computa la cotización al momento de la compra (se sugiere comenzar por la más antiguas -Método PEPS-)</t>
        </r>
      </text>
    </comment>
    <comment ref="A82" authorId="0" shapeId="0">
      <text>
        <r>
          <rPr>
            <b/>
            <sz val="9"/>
            <color indexed="81"/>
            <rFont val="Tahoma"/>
            <family val="2"/>
          </rPr>
          <t xml:space="preserve">Hasta $ 10.000 por período fiscal Art. 26 inc. j) Ley Impuesto a las Ganancias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3" authorId="0" shapeId="0">
      <text>
        <r>
          <rPr>
            <sz val="9"/>
            <color indexed="81"/>
            <rFont val="Tahoma"/>
            <family val="2"/>
          </rPr>
          <t>Si son tenencias en ME copiar el saldo al cierre del cuadro "MOVIMIENTOS DEPOSITOS EN MONEDA EXTRANJERA"</t>
        </r>
      </text>
    </comment>
    <comment ref="P113" authorId="0" shapeId="0">
      <text>
        <r>
          <rPr>
            <sz val="9"/>
            <color indexed="81"/>
            <rFont val="Tahoma"/>
            <family val="2"/>
          </rPr>
          <t xml:space="preserve">Si son tenencias en ME copiar el saldo al cierre del cuadro "MOVIMIENTOS DEPOSITOS EN MONEDA EXTRANJERA"
</t>
        </r>
      </text>
    </comment>
    <comment ref="D126" authorId="0" shapeId="0">
      <text>
        <r>
          <rPr>
            <b/>
            <sz val="9"/>
            <color indexed="81"/>
            <rFont val="Tahoma"/>
            <family val="2"/>
          </rPr>
          <t>Cotización al momento de la compra de cada partida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2" authorId="0" shapeId="0">
      <text>
        <r>
          <rPr>
            <b/>
            <sz val="9"/>
            <color indexed="81"/>
            <rFont val="Tahoma"/>
            <family val="2"/>
          </rPr>
          <t>Valor Adquisición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2" authorId="0" shapeId="0">
      <text>
        <r>
          <rPr>
            <b/>
            <sz val="9"/>
            <color indexed="81"/>
            <rFont val="Tahoma"/>
            <family val="2"/>
          </rPr>
          <t>Cotización al Cierre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Veronica Andrea Aguero</author>
  </authors>
  <commentList>
    <comment ref="F124" authorId="0" shapeId="0">
      <text>
        <r>
          <rPr>
            <sz val="9"/>
            <color indexed="81"/>
            <rFont val="Tahoma"/>
            <family val="2"/>
          </rPr>
          <t xml:space="preserve">Indicar % de participación. Las empresas unipersonales deben informar 100%
</t>
        </r>
      </text>
    </comment>
  </commentList>
</comments>
</file>

<file path=xl/comments5.xml><?xml version="1.0" encoding="utf-8"?>
<comments xmlns="http://schemas.openxmlformats.org/spreadsheetml/2006/main">
  <authors>
    <author>Veronica Andrea Aguero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Automotores y motos: VU 5 años
Naves y aeronaves: VU 5 años
Muebles e instalaciones: VU 10 años 
Computadoras y similares VU 3 años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Para bienes adquiridos a partir del 01/01/2018 se aplica IPC</t>
        </r>
      </text>
    </comment>
    <comment ref="R12" authorId="0" shapeId="0">
      <text>
        <r>
          <rPr>
            <sz val="11"/>
            <color indexed="81"/>
            <rFont val="Tahoma"/>
            <family val="2"/>
          </rPr>
          <t>Se valuan al valor de plaza en el exterior al 31/12 de cada año</t>
        </r>
      </text>
    </comment>
  </commentList>
</comments>
</file>

<file path=xl/comments6.xml><?xml version="1.0" encoding="utf-8"?>
<comments xmlns="http://schemas.openxmlformats.org/spreadsheetml/2006/main">
  <authors>
    <author>Veronica Andrea Aguero</author>
    <author>Paula Andrea Ataria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Este campo se utiliza cuando el contribuyente tiene participación en sociedades simples, pero el Balance Impositivo lo declara otro socio
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Computable hasta 5 años inmediatos siguientes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>Art. 98 D.R. La deducción procede en la medida que la totalidad de los aportes de autónomos se encuentren pagos o incluidos en un PFP a la fecha de vencimiento de la presentación de la DDJJ</t>
        </r>
      </text>
    </comment>
    <comment ref="C32" authorId="1" shapeId="0">
      <text>
        <r>
          <rPr>
            <b/>
            <sz val="9"/>
            <color indexed="81"/>
            <rFont val="Tahoma"/>
            <charset val="1"/>
          </rPr>
          <t>Completar según corresponda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 xml:space="preserve">Art. 98 D.R. La deducción procede en la medida que la totalidad de los aportes de autónomos se encuentren pagos o incluidos en un PFP a la fecha de vencimiento de la presentación de la DDJJ
Art. 99 D.R. Se considera nuevo profesional/emprendedor hasta 3 años de antiguedad en el matrícula/inscripción respectivamente </t>
        </r>
      </text>
    </comment>
    <comment ref="C33" authorId="1" shapeId="0">
      <text>
        <r>
          <rPr>
            <b/>
            <sz val="9"/>
            <color indexed="81"/>
            <rFont val="Tahoma"/>
            <charset val="1"/>
          </rPr>
          <t>Completar según corresponda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4" authorId="1" shapeId="0">
      <text>
        <r>
          <rPr>
            <b/>
            <sz val="9"/>
            <color indexed="81"/>
            <rFont val="Tahoma"/>
            <charset val="1"/>
          </rPr>
          <t>Completar según corresponda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Computo de cargas de familia según lo establecido en art. 101 del DR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</rPr>
          <t>Ver F. 1357 y ajustar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2" authorId="0" shapeId="0">
      <text>
        <r>
          <rPr>
            <b/>
            <sz val="9"/>
            <color indexed="81"/>
            <rFont val="Tahoma"/>
            <family val="2"/>
          </rPr>
          <t>Ver F. 1357 y ajustar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Veronica Andrea Aguero</author>
  </authors>
  <commentList>
    <comment ref="A11" authorId="0" shapeId="0">
      <text>
        <r>
          <rPr>
            <sz val="9"/>
            <color indexed="81"/>
            <rFont val="Tahoma"/>
            <family val="2"/>
          </rPr>
          <t xml:space="preserve">Cuadro Amort. Inmuebles FA: columna Valor Origen
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24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A28" authorId="0" shapeId="0">
      <text>
        <r>
          <rPr>
            <sz val="9"/>
            <color indexed="81"/>
            <rFont val="Tahoma"/>
            <family val="2"/>
          </rPr>
          <t xml:space="preserve">Cuadro Amort. Inmuebles FA: valor adquisición 
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Cuadro Amort. Otros Bienes: columna Valor Origen</t>
        </r>
      </text>
    </comment>
    <comment ref="D28" authorId="0" shapeId="0">
      <text>
        <r>
          <rPr>
            <sz val="9"/>
            <color indexed="81"/>
            <rFont val="Tahoma"/>
            <family val="2"/>
          </rPr>
          <t xml:space="preserve">Cuadro Amort. Otros Bienes: columna Bienes Personales
</t>
        </r>
      </text>
    </comment>
    <comment ref="A30" authorId="0" shapeId="0">
      <text>
        <r>
          <rPr>
            <sz val="9"/>
            <color indexed="81"/>
            <rFont val="Tahoma"/>
            <family val="2"/>
          </rPr>
          <t xml:space="preserve">Cuadro Amort. Bienes de Uso: valor adquisición 
</t>
        </r>
      </text>
    </comment>
    <comment ref="C30" authorId="0" shapeId="0">
      <text>
        <r>
          <rPr>
            <sz val="9"/>
            <color indexed="81"/>
            <rFont val="Tahoma"/>
            <family val="2"/>
          </rPr>
          <t>Cuadro Amort. Otros Bienes: columna Valor Origen</t>
        </r>
      </text>
    </comment>
    <comment ref="D30" authorId="0" shapeId="0">
      <text>
        <r>
          <rPr>
            <sz val="9"/>
            <color indexed="81"/>
            <rFont val="Tahoma"/>
            <family val="2"/>
          </rPr>
          <t xml:space="preserve">Cuadro Amort. Otros Bienes: columna Bienes Personales
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Se sugiere tomar la sumatoria del detalle de tenencias (2° CAT)</t>
        </r>
      </text>
    </comment>
    <comment ref="E35" authorId="0" shapeId="0">
      <text>
        <r>
          <rPr>
            <sz val="9"/>
            <color indexed="81"/>
            <rFont val="Tahoma"/>
            <family val="2"/>
          </rPr>
          <t xml:space="preserve">Depósitos a plazo fijo, caja de ahorro, cuentas especiales de ahorro o en otras formas de captación de fondos que determine el BCRA (Artículo 21 inc. h) Ley 23.966) </t>
        </r>
      </text>
    </comment>
    <comment ref="A42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3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5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7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9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Cargar manualmente insertando filas en este apartado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 shapeId="0">
      <text>
        <r>
          <rPr>
            <sz val="9"/>
            <color indexed="81"/>
            <rFont val="Tahoma"/>
            <family val="2"/>
          </rPr>
          <t>Cuadro Amort. Inmuebles FE: columna Valor Origen (en Pesos)</t>
        </r>
      </text>
    </comment>
    <comment ref="A77" authorId="0" shapeId="0">
      <text>
        <r>
          <rPr>
            <sz val="9"/>
            <color indexed="81"/>
            <rFont val="Tahoma"/>
            <family val="2"/>
          </rPr>
          <t xml:space="preserve">Cuadro Amort. Bienes de Uso: valor adquisición 
</t>
        </r>
      </text>
    </comment>
    <comment ref="A79" authorId="0" shapeId="0">
      <text>
        <r>
          <rPr>
            <sz val="9"/>
            <color indexed="81"/>
            <rFont val="Tahoma"/>
            <family val="2"/>
          </rPr>
          <t xml:space="preserve">Cuadro Amort. Bienes de Uso: valor adquisición 
</t>
        </r>
      </text>
    </comment>
    <comment ref="D115" authorId="0" shapeId="0">
      <text>
        <r>
          <rPr>
            <sz val="9"/>
            <color indexed="81"/>
            <rFont val="Tahoma"/>
            <family val="2"/>
          </rPr>
          <t>Solo se computa deuda capital por préstamo hipotecario de casa habitación</t>
        </r>
      </text>
    </comment>
  </commentList>
</comments>
</file>

<file path=xl/comments8.xml><?xml version="1.0" encoding="utf-8"?>
<comments xmlns="http://schemas.openxmlformats.org/spreadsheetml/2006/main">
  <authors>
    <author>Veronica Andrea Aguero</author>
  </authors>
  <commentList>
    <comment ref="A35" authorId="0" shapeId="0">
      <text>
        <r>
          <rPr>
            <sz val="9"/>
            <color indexed="81"/>
            <rFont val="Tahoma"/>
            <family val="2"/>
          </rPr>
          <t xml:space="preserve">Detalle ME Segunda Categoría
</t>
        </r>
      </text>
    </comment>
    <comment ref="C88" authorId="0" shapeId="0">
      <text>
        <r>
          <rPr>
            <sz val="9"/>
            <color indexed="81"/>
            <rFont val="Tahoma"/>
            <family val="2"/>
          </rPr>
          <t xml:space="preserve">Es la sumatoria de gastos que no consumen fondos en cada categoría (incluye amortizaciones de cada categoría)
</t>
        </r>
      </text>
    </comment>
    <comment ref="A92" authorId="0" shapeId="0">
      <text>
        <r>
          <rPr>
            <b/>
            <sz val="9"/>
            <color indexed="81"/>
            <rFont val="Tahoma"/>
            <family val="2"/>
          </rPr>
          <t>Si da ganancia Columna II
Si da quebranto Columna 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<sst xmlns="http://schemas.openxmlformats.org/spreadsheetml/2006/main" count="1505" uniqueCount="820">
  <si>
    <t>FUENTE</t>
  </si>
  <si>
    <t xml:space="preserve">DETERMINACION DE RENTAS DE PRIMERA CATEGORIA </t>
  </si>
  <si>
    <t>ARGENTINA</t>
  </si>
  <si>
    <t>EXTRANJERA</t>
  </si>
  <si>
    <t>TOTAL</t>
  </si>
  <si>
    <t>Locaciones devengadas</t>
  </si>
  <si>
    <t>Gastos a cargo del locatario</t>
  </si>
  <si>
    <t xml:space="preserve">Mejoras </t>
  </si>
  <si>
    <t>Arrendamientos rurales</t>
  </si>
  <si>
    <t>Renta Bruta de Primera Categoria</t>
  </si>
  <si>
    <t>Gastos de mantenimiento</t>
  </si>
  <si>
    <t>¿Computa gastos de mantenimiento Presuntos?
 SI=1, NO=0</t>
  </si>
  <si>
    <t>Gastos Presuntos (sin comprobantes)</t>
  </si>
  <si>
    <t>Gastos mantenimiento reales para inmuebles rurales</t>
  </si>
  <si>
    <t>Luz</t>
  </si>
  <si>
    <t>Otras (detallar)</t>
  </si>
  <si>
    <t>Total Deducciones</t>
  </si>
  <si>
    <t>Detalle de alquileres devengados</t>
  </si>
  <si>
    <t>Inmuebles ubicados en el País:</t>
  </si>
  <si>
    <t>Fecha Inicio</t>
  </si>
  <si>
    <t>Fecha Cierre</t>
  </si>
  <si>
    <t>Meses</t>
  </si>
  <si>
    <t>Locación</t>
  </si>
  <si>
    <t>SubTotal</t>
  </si>
  <si>
    <t>Inmueble 1</t>
  </si>
  <si>
    <t>Inmueble 2</t>
  </si>
  <si>
    <t>Total alquileres devengados fuente argentina:</t>
  </si>
  <si>
    <t>Inmuebles ubicados en el Exterior:</t>
  </si>
  <si>
    <t>Inmueble 3</t>
  </si>
  <si>
    <t>Total alquileres devengados fuente extranjera:</t>
  </si>
  <si>
    <t xml:space="preserve">Total </t>
  </si>
  <si>
    <t>Alquileres pendientes de cobro al 31/12</t>
  </si>
  <si>
    <t>Fecha de la  mejora</t>
  </si>
  <si>
    <t>Cierre del Periodo Fiscal</t>
  </si>
  <si>
    <t>Finalización del contrato</t>
  </si>
  <si>
    <t>Meses del contrato c/mejora</t>
  </si>
  <si>
    <t>Meses del periodo fiscal c/mejora</t>
  </si>
  <si>
    <t>Mejora gravada en 2023</t>
  </si>
  <si>
    <t>Detalle de Gastos Reales (con comprobantes):</t>
  </si>
  <si>
    <t>Total de gastos</t>
  </si>
  <si>
    <t>Inicio del 
Contrato</t>
  </si>
  <si>
    <t>RENTA NETA DE LA PRIMERA CATEGORÍA</t>
  </si>
  <si>
    <t>Ingresar el primer dia del año del ejercicio:</t>
  </si>
  <si>
    <t>Ingresar el último dia del año del ejercicio:</t>
  </si>
  <si>
    <t>100% del inmueble</t>
  </si>
  <si>
    <t>Descripcion</t>
  </si>
  <si>
    <t>Fecha</t>
  </si>
  <si>
    <t>Tipo</t>
  </si>
  <si>
    <t>V.U.</t>
  </si>
  <si>
    <t>%</t>
  </si>
  <si>
    <t>Valor</t>
  </si>
  <si>
    <t>Amortizaciones</t>
  </si>
  <si>
    <t>Mayor</t>
  </si>
  <si>
    <t>Bs.</t>
  </si>
  <si>
    <t>V.U</t>
  </si>
  <si>
    <t>Tran</t>
  </si>
  <si>
    <t>V.T.</t>
  </si>
  <si>
    <t>V.R.</t>
  </si>
  <si>
    <t>Origen Act.</t>
  </si>
  <si>
    <t>al inicio</t>
  </si>
  <si>
    <t>del ejerc.</t>
  </si>
  <si>
    <t>al cierre</t>
  </si>
  <si>
    <t>Residual</t>
  </si>
  <si>
    <t>Valor Residual (Ed.+Terr.)</t>
  </si>
  <si>
    <t>Valor (Fiscal Vs. Residual)</t>
  </si>
  <si>
    <t>Particip.</t>
  </si>
  <si>
    <t>E</t>
  </si>
  <si>
    <t xml:space="preserve">Moneda </t>
  </si>
  <si>
    <t>T</t>
  </si>
  <si>
    <t>Corriente</t>
  </si>
  <si>
    <t>TOTAL INMUEBLES</t>
  </si>
  <si>
    <t>Localización</t>
  </si>
  <si>
    <t>Adquisición</t>
  </si>
  <si>
    <t>Pais/Provincia/Localidad/Calle/Número/Piso/Dept-Of/Código Postal</t>
  </si>
  <si>
    <t>Casa</t>
  </si>
  <si>
    <t>Departamento</t>
  </si>
  <si>
    <t>Departamento con Cochera</t>
  </si>
  <si>
    <t>Cochera</t>
  </si>
  <si>
    <t>Local</t>
  </si>
  <si>
    <t>Lote de Terreno</t>
  </si>
  <si>
    <t>Country,Quintas, etc.</t>
  </si>
  <si>
    <t>Rurales con Vivienda</t>
  </si>
  <si>
    <t>Rurales sin Vivienda</t>
  </si>
  <si>
    <t>Baulera</t>
  </si>
  <si>
    <t>Otros Inmuebles</t>
  </si>
  <si>
    <t xml:space="preserve">Adquirido </t>
  </si>
  <si>
    <t>Construido</t>
  </si>
  <si>
    <t>Obra en Construcción</t>
  </si>
  <si>
    <t>Alquiler/Contraprestación</t>
  </si>
  <si>
    <t>Casa Habitación</t>
  </si>
  <si>
    <t>Inversión</t>
  </si>
  <si>
    <t>Recreo o Veraneo / Cesión Gratuita</t>
  </si>
  <si>
    <t>Otros</t>
  </si>
  <si>
    <t>Afectado a la Explotación - Inversiones</t>
  </si>
  <si>
    <t>Afectado a la Explotación - Bienes de Uso</t>
  </si>
  <si>
    <t>Subtipo</t>
  </si>
  <si>
    <t>Destino</t>
  </si>
  <si>
    <t>Porcentaje de Titularidad</t>
  </si>
  <si>
    <t>M2</t>
  </si>
  <si>
    <t>Nomenclatura Catastral</t>
  </si>
  <si>
    <t>Partida Inmobiliaria</t>
  </si>
  <si>
    <t>Valor de 
Adquisición</t>
  </si>
  <si>
    <t>CIRC  MANZ PARC SECC</t>
  </si>
  <si>
    <t>Tipo de
Moneda</t>
  </si>
  <si>
    <t>Coeficiente 
de 
Actualización</t>
  </si>
  <si>
    <t>Terreno/
Edificio</t>
  </si>
  <si>
    <t>Valor 
Origen</t>
  </si>
  <si>
    <t>https://trivia.consejo.org.ar/ficha/514491-bienes_personales._valuacion_de_inmuebles._indices_de_actualizacion</t>
  </si>
  <si>
    <t>Inversiones</t>
  </si>
  <si>
    <t>Índice de Precios General al Consumidor - IPC</t>
  </si>
  <si>
    <t>Ref:</t>
  </si>
  <si>
    <t>IPC</t>
  </si>
  <si>
    <t>Periodo Fiscal</t>
  </si>
  <si>
    <t xml:space="preserve">Periodo </t>
  </si>
  <si>
    <t>(****) Excepto Titulos Valores y Bienes de Cambio</t>
  </si>
  <si>
    <t>(***) Que no sean bienes de cambio</t>
  </si>
  <si>
    <t>(**) Excepdo los que exedan el impuesto determinado. Estos se cargan en "Otros"</t>
  </si>
  <si>
    <t>resultados de Fuente Argentina</t>
  </si>
  <si>
    <t>(*)Inversiones que no originen resulados de Fuente Argentina ni se encuentren afectadas a actividades que generen</t>
  </si>
  <si>
    <t>Notas:</t>
  </si>
  <si>
    <t>Totales</t>
  </si>
  <si>
    <t>Bienes inmateriales</t>
  </si>
  <si>
    <t>Bienes en el exterior</t>
  </si>
  <si>
    <t>Otros bienes</t>
  </si>
  <si>
    <t>Bienes muebles no amortizables (****)</t>
  </si>
  <si>
    <t>Provisiones admitidas IG</t>
  </si>
  <si>
    <t>Previsiones admitidas IG</t>
  </si>
  <si>
    <t>Previsiones y provisiones</t>
  </si>
  <si>
    <t>Bienes de Uso</t>
  </si>
  <si>
    <t>Depósito en garantía</t>
  </si>
  <si>
    <t>Otras deudas</t>
  </si>
  <si>
    <t>Anticipos, retenciones y pagos a cuenta de imp. deducibles</t>
  </si>
  <si>
    <t>Retenciones a pagar</t>
  </si>
  <si>
    <t>Señas o anticipos que congelan precio</t>
  </si>
  <si>
    <t>Ingresos brutos a pagar</t>
  </si>
  <si>
    <t>Cuenta particular dueño</t>
  </si>
  <si>
    <t>Cargas fiscales</t>
  </si>
  <si>
    <t>Deudores por ventas</t>
  </si>
  <si>
    <t>Créditos</t>
  </si>
  <si>
    <t>Gratificaciones</t>
  </si>
  <si>
    <t>Inversiones en el exterior (*)</t>
  </si>
  <si>
    <t>ART</t>
  </si>
  <si>
    <t>Acciones, cuotas o part. soc.</t>
  </si>
  <si>
    <t>Aportes a pagar</t>
  </si>
  <si>
    <t>FCI</t>
  </si>
  <si>
    <t>Contribuciones a pagar</t>
  </si>
  <si>
    <t>Plazo fijo</t>
  </si>
  <si>
    <t>Sueldos a pagar</t>
  </si>
  <si>
    <t>Remuneraciones y Cargas sociales</t>
  </si>
  <si>
    <t>Valores a depositar</t>
  </si>
  <si>
    <t>Banco</t>
  </si>
  <si>
    <t>Prestamos bancarios</t>
  </si>
  <si>
    <t>Moneda extranjera</t>
  </si>
  <si>
    <t>Proveedores</t>
  </si>
  <si>
    <t>Pesos</t>
  </si>
  <si>
    <t>Deudas comerciales y prestamos</t>
  </si>
  <si>
    <t>Caja y Bancos</t>
  </si>
  <si>
    <t>PASIVO IMPOSITIVO</t>
  </si>
  <si>
    <t>ACTIVO IMPOSITIVO</t>
  </si>
  <si>
    <t>Balance impositivo correspondiente al año anterior que se liquida</t>
  </si>
  <si>
    <t>Unipersonal</t>
  </si>
  <si>
    <t>Empresa Unipersonal</t>
  </si>
  <si>
    <t>Ajuste por inflación dinamico</t>
  </si>
  <si>
    <t>Ref.:</t>
  </si>
  <si>
    <t>AXI D</t>
  </si>
  <si>
    <t>Periodo / Concepto</t>
  </si>
  <si>
    <t>Ajuste dinamico positivo</t>
  </si>
  <si>
    <t>Retiros realizados por el titular</t>
  </si>
  <si>
    <t>Altas realizadas durante el periodo que se liquida, en tanto permanezcan al cierre de:</t>
  </si>
  <si>
    <t>Bienes de Uso.</t>
  </si>
  <si>
    <t>Bienes Inmateriales.</t>
  </si>
  <si>
    <t>Acciones, cuotas, participaciones societarias y/o FCI</t>
  </si>
  <si>
    <t>Bienes Muebles no amortizables - Excepto Títulos valores y Bienes de cambio.</t>
  </si>
  <si>
    <t>Anticipos que congelen precio de compra de los bienes mencionados anteriormente</t>
  </si>
  <si>
    <t>Los fondos o bienes no comprendidos en los puntos 1 a 7, 9 y 10 del inciso a), cuando se conviertan en inversiones en el exterior, o se destinen a las mismas.</t>
  </si>
  <si>
    <t>Ajuste dinamico negativo</t>
  </si>
  <si>
    <t>Aportes realizados durante el ejercicio</t>
  </si>
  <si>
    <t>Inversiones en el exterior, salvo que se trate de bienes de la naturaleza de los comprendidos en los puntos 1 a 7, 9 y 10 del inciso a).</t>
  </si>
  <si>
    <t>Costo impositivo computable en los casos de enajenación y/o retiro de los bienes muebles no amortizables- Excepto Títulos valores y Bienes de cambio.</t>
  </si>
  <si>
    <t>Importe total de movimientos por mes</t>
  </si>
  <si>
    <t>Índice de Precios al Consumidor Nivel General - Mes de movimiento</t>
  </si>
  <si>
    <t>Variacion IPC</t>
  </si>
  <si>
    <t>Ajuste dinamico positivo (negativo)</t>
  </si>
  <si>
    <t>a AXI</t>
  </si>
  <si>
    <t>Ajuste por inflación estático</t>
  </si>
  <si>
    <t>AXI E</t>
  </si>
  <si>
    <t>Concepto</t>
  </si>
  <si>
    <t>Referencia</t>
  </si>
  <si>
    <t>Importe</t>
  </si>
  <si>
    <t xml:space="preserve"> - ACTIVO NO COMPUTABLE</t>
  </si>
  <si>
    <t>Art. 106 Inc. a) Pto. 1</t>
  </si>
  <si>
    <t>Inmuebles y obras en curso sobre inmuebles, excepto los que tengan el carácter de bienes de cambio.</t>
  </si>
  <si>
    <t>Art. 106 Inc. a) Pto. 2</t>
  </si>
  <si>
    <t>Materiales para obras en construcción mencionadas en el punto 1.</t>
  </si>
  <si>
    <t>Art. 106 Inc. a) Pto. 3</t>
  </si>
  <si>
    <t>Bienes muebles amortizables.</t>
  </si>
  <si>
    <t>Art. 106 Inc. a) Pto. 4</t>
  </si>
  <si>
    <t>Bienes muebles en curso de elaboración con destino al activo fijo.</t>
  </si>
  <si>
    <t>Art. 106 Inc. a) Pto. 5</t>
  </si>
  <si>
    <t>Art. 106 Inc. a) Pto. 6</t>
  </si>
  <si>
    <t>En las explotaciones forestales, las existencias de madera cortada o en pie.</t>
  </si>
  <si>
    <t>Art. 106 Inc. a) Pto. 7</t>
  </si>
  <si>
    <t>Acciones, Cuotas y participaciones sociales, FCI.</t>
  </si>
  <si>
    <t>Art. 106 Inc. a) Pto. 8</t>
  </si>
  <si>
    <t>Inversiones en el exterior que no originen resultados de Fuente Argentina.</t>
  </si>
  <si>
    <t>Art. 106 Inc. a) Pto. 9</t>
  </si>
  <si>
    <t>Bienes Muebles no amortizables- Excepto Títulos valores y B de cambio.</t>
  </si>
  <si>
    <t>Art. 106 Inc. a) Pto. 10</t>
  </si>
  <si>
    <t>Anticipos que congelen precio de compra de bienes 1 a 9.</t>
  </si>
  <si>
    <t>Art. 106 Inc. a) Pto. 11</t>
  </si>
  <si>
    <t>Aportes y anticipos a cuenta de futura integración de capital.</t>
  </si>
  <si>
    <t>Art. 106 Inc. a) Pto. 12</t>
  </si>
  <si>
    <t>Saldos pendientes de integración por parte de accionistas.</t>
  </si>
  <si>
    <t>Art. 106 Inc. a) Pto. 13</t>
  </si>
  <si>
    <t>Saldos deudores del titular, dueño o socios, que provengan de integraciones pendientes o de operaciones efectuadas en condiciones distintas a las de mercado.</t>
  </si>
  <si>
    <t>Art. 106 Inc. a) Pto. 14</t>
  </si>
  <si>
    <t>En el caso de empresas locales de capital extranjero, los saldos deudores de personas del extranjero que participen directa o indirectamente en el capital, control o dirección, y provengan de operaciones que no puedan reputarse como operaciones entre partes independientes.</t>
  </si>
  <si>
    <t>Art. 106 Inc. a) Pto. 15</t>
  </si>
  <si>
    <t>Gastos de constitución, organización y/o reorganización de empresas.</t>
  </si>
  <si>
    <t>Art. 106 Inc. a) Pto. 16</t>
  </si>
  <si>
    <t>Anticipos , retenciones y pagos a cuenta de impuestos y gastos no deducibles activados.</t>
  </si>
  <si>
    <t>Valuación impositiva al inicio de bienes comprendidos en los puntos 1 a 7 enajenados o retirados por el dueño, en el periodo fiscal que se liquida</t>
  </si>
  <si>
    <t>Valuación impositiva al inicio de bienes de cambio afectados como bienes de uso, durante el periodo fiscal que se liquida</t>
  </si>
  <si>
    <t>ACTIVO COMPUTABLE</t>
  </si>
  <si>
    <t>(A)</t>
  </si>
  <si>
    <t xml:space="preserve"> - PASIVO NO COMPUTABLE</t>
  </si>
  <si>
    <t>Deudas no admitidas por la Ley del Impuesto a las Ganancias</t>
  </si>
  <si>
    <t>Saldo acreedor de la cuenta particular del titular de la explotación unipersonal</t>
  </si>
  <si>
    <t>PASIVO COMPUTABLE</t>
  </si>
  <si>
    <t>(B)</t>
  </si>
  <si>
    <t>CAPITAL AL INICIO EXPUESTO A LA INFLACION</t>
  </si>
  <si>
    <t>Impuesto a las Ganancias</t>
  </si>
  <si>
    <t>Bienes Personales</t>
  </si>
  <si>
    <t>Empresa Unipersonal - Capital afectado a la actividad</t>
  </si>
  <si>
    <t>al 31/12/2023</t>
  </si>
  <si>
    <t>anterior</t>
  </si>
  <si>
    <t>corriente</t>
  </si>
  <si>
    <t>s/Art. 22 DR LBP</t>
  </si>
  <si>
    <t>ACTIVO</t>
  </si>
  <si>
    <t>Banco 1</t>
  </si>
  <si>
    <t>Banco 2</t>
  </si>
  <si>
    <t>Otros créditos</t>
  </si>
  <si>
    <t>Tarjetas de crédito</t>
  </si>
  <si>
    <t>IVA saldo a favor</t>
  </si>
  <si>
    <t>IIBB saldos a favor</t>
  </si>
  <si>
    <t>Anticipos proveedores</t>
  </si>
  <si>
    <t>Retenciones Impuesto a las Ganancias soportadas</t>
  </si>
  <si>
    <t>Mercaderias de reventa</t>
  </si>
  <si>
    <t>Productos terminados</t>
  </si>
  <si>
    <t>Productos en proceso</t>
  </si>
  <si>
    <t>Inmuebles</t>
  </si>
  <si>
    <t>Muebles y Utiles</t>
  </si>
  <si>
    <t>Rodados</t>
  </si>
  <si>
    <t>TOTAL ACTIVO</t>
  </si>
  <si>
    <t>PASIVO</t>
  </si>
  <si>
    <t>TOTAL PASIVO</t>
  </si>
  <si>
    <t>TOTAL CAPITAL AFECTADO (PATRIMONIO NETO)</t>
  </si>
  <si>
    <t>Banco 3</t>
  </si>
  <si>
    <t>Trans.</t>
  </si>
  <si>
    <t>V.U.R.</t>
  </si>
  <si>
    <t>V.U. (Trimestres)</t>
  </si>
  <si>
    <t>Bienes de Cambio</t>
  </si>
  <si>
    <t>Ventas</t>
  </si>
  <si>
    <t>Costo</t>
  </si>
  <si>
    <t>RESULTADO IMPOSITIVO</t>
  </si>
  <si>
    <t>Total</t>
  </si>
  <si>
    <t>DETALLE</t>
  </si>
  <si>
    <t>FECHA</t>
  </si>
  <si>
    <t>Cantidad</t>
  </si>
  <si>
    <t>Cotización</t>
  </si>
  <si>
    <t>JUSTIFICACIÓN PATRIMONIAL</t>
  </si>
  <si>
    <t>IMPORTE</t>
  </si>
  <si>
    <t>Otros conceptos que no justifican erogaciones y/o aumentos patrimoniales</t>
  </si>
  <si>
    <t>Impuestos determinados deducibles del período fiscal anterior</t>
  </si>
  <si>
    <t>Resultado NEGATIVO por venta de acciones y títulos con cotización</t>
  </si>
  <si>
    <t>Resultado NEGATIVO por venta de moneda extranjera</t>
  </si>
  <si>
    <t>Resultado NEGATIVO por venta de bienes muebles registrables</t>
  </si>
  <si>
    <t>Valor Locativo</t>
  </si>
  <si>
    <t>Ingresos Presuntos</t>
  </si>
  <si>
    <t>Amortización Acumulada de los Bienes dados de baja</t>
  </si>
  <si>
    <t>Otros conceptos</t>
  </si>
  <si>
    <t>Impuesto Cedular Valores y Depósitos - F2022</t>
  </si>
  <si>
    <t>Impuesto Cedular Operaciones de Inmuebles - F2023</t>
  </si>
  <si>
    <t>Diferencias de Cambio</t>
  </si>
  <si>
    <t>Ajustes por régimen de transparencia fiscal</t>
  </si>
  <si>
    <t>Donaciones</t>
  </si>
  <si>
    <t>Disposición de fondos a favor de terceros</t>
  </si>
  <si>
    <t>Ajuste por inflación</t>
  </si>
  <si>
    <t>SUBTOTAL</t>
  </si>
  <si>
    <t>Ganancias y/o ingresos exentos o no alcanzados / Monotributo</t>
  </si>
  <si>
    <t>Intereses o rendimientos depósitos en moneda nacional sin cláusula de ajuste</t>
  </si>
  <si>
    <t>Ingresos provenientes de exenciones contempladas en Ley 23.576 (TPON), Ley 24.083 (FCI), Ley 24.441 (FF)</t>
  </si>
  <si>
    <t>Intereses o rendimientos por valores  - Moneda nacional sin cláusula de ajuste</t>
  </si>
  <si>
    <t>Intereses o rendimientos por valores  - Moneda extranjera o Moneda nacional sin cláusula de ajuste</t>
  </si>
  <si>
    <t>Dividendos y distribución de acciones provenientes de revalúo o ajustes contables</t>
  </si>
  <si>
    <t>Otras ganancias y/o ingresos exentos o no gravados de 1ra. Categoría Fuente Argentina</t>
  </si>
  <si>
    <t>Otras ganancias y/o ingresos exentos o no gravados de 2da. Categoría Fuente Argentina</t>
  </si>
  <si>
    <t>Resultado por venta de moneda extranjera</t>
  </si>
  <si>
    <t>Ingresos provenientes de premios, sorteos y juegos de azar</t>
  </si>
  <si>
    <t>Ganancias y/o ingresos exentos por aplicación de un tratado internacional</t>
  </si>
  <si>
    <t xml:space="preserve">Resultado por venta de inmuebles </t>
  </si>
  <si>
    <t xml:space="preserve">Resultado por venta de Rodados </t>
  </si>
  <si>
    <t>Resultado por venta de otros bienes registrables</t>
  </si>
  <si>
    <t>Resultado por venta de accione con cotización</t>
  </si>
  <si>
    <t>Ingresos exentos o no alcanzados / monotributo</t>
  </si>
  <si>
    <t>Ingresos por compraventa de valores - Impuesto cedular</t>
  </si>
  <si>
    <t>Ingresos por Operaciones de inmuebles - Impuesto cedular</t>
  </si>
  <si>
    <t>Otras Ganancias y/o ingresos que no correspondan a ninguna categoría</t>
  </si>
  <si>
    <t>Gastos y deducciones Vinculados a Ingresos Exentos</t>
  </si>
  <si>
    <t>Gastos exentos o no alcanzados / monotributo</t>
  </si>
  <si>
    <t>Gastos vinculados a intereses o rendimientos por valores o depósitos - Impuesto cedular</t>
  </si>
  <si>
    <t>Gastos por compraventa de valores - Impuesto cedular</t>
  </si>
  <si>
    <t>Gastos por operaciones de inmuebles - Impuesto cedular</t>
  </si>
  <si>
    <t>Bienes recibidos por herencia, legado o donación</t>
  </si>
  <si>
    <t>Otros conceptos que justifican erogaciones y/o aumentos patrimoniales (incluye amortizaciones de cada categoría)</t>
  </si>
  <si>
    <t>Ajuste por Régimen de transparencia fiscal</t>
  </si>
  <si>
    <t>Diferencia de cambio</t>
  </si>
  <si>
    <t>Amortización ejercicio 3º Categoría por participación en sociedad del Capítulo I Sección IV de la Ley 19,550</t>
  </si>
  <si>
    <t>Amortización ejercicio 3º Categoría por participación societaria / explotación unipersonal</t>
  </si>
  <si>
    <t>TOTAL VARIACIONES PATRIMONIALES</t>
  </si>
  <si>
    <t>Monto consumido</t>
  </si>
  <si>
    <t>Gastos y deducciones Vinculados a Ingresos Exentos o no alcanzados /  Monotributo</t>
  </si>
  <si>
    <t>Gastos que no implican erogaciones de fondos correspondientes a cada categoría</t>
  </si>
  <si>
    <t>Amortización del período vinculadas a revalúo</t>
  </si>
  <si>
    <t>Resultado impositivo del período</t>
  </si>
  <si>
    <t>Patrimonio neto al inicio</t>
  </si>
  <si>
    <t>Patrimonio neto al cierre</t>
  </si>
  <si>
    <t>TOTALES</t>
  </si>
  <si>
    <r>
      <t xml:space="preserve">Importe de la MEJORA NO INDEMNIZABLE
</t>
    </r>
    <r>
      <rPr>
        <sz val="11"/>
        <color theme="1"/>
        <rFont val="Calibri"/>
        <family val="2"/>
        <scheme val="minor"/>
      </rPr>
      <t xml:space="preserve">(Cargar el </t>
    </r>
    <r>
      <rPr>
        <sz val="11"/>
        <rFont val="Calibri"/>
        <family val="2"/>
      </rPr>
      <t>importe total de la mejora</t>
    </r>
    <r>
      <rPr>
        <sz val="11"/>
        <color theme="1"/>
        <rFont val="Calibri"/>
        <family val="2"/>
        <scheme val="minor"/>
      </rPr>
      <t xml:space="preserve">, la fecha de inicio del contrato, habilitación de la mejora y finalización del contrato) </t>
    </r>
  </si>
  <si>
    <t>Base Imponible 
Impuesto Inmobiliario</t>
  </si>
  <si>
    <t xml:space="preserve">Amortizaciones </t>
  </si>
  <si>
    <t>Mejoras a cargo del locatario</t>
  </si>
  <si>
    <t>Total Deducciones de Primera Categoria</t>
  </si>
  <si>
    <t>Indices de actualización:</t>
  </si>
  <si>
    <t xml:space="preserve">DETERMINACION DE RENTAS DE SEGUNDA CATEGORIA </t>
  </si>
  <si>
    <t>Renta Bruta de Segunda Categoria</t>
  </si>
  <si>
    <t>Locaciones de bienes muebles</t>
  </si>
  <si>
    <t xml:space="preserve">Regalías </t>
  </si>
  <si>
    <t>Derechos de autor (Exento hasta $ 10.000)</t>
  </si>
  <si>
    <t>Renta vitalicia (que no provenga del trabajo personal)</t>
  </si>
  <si>
    <t>EXENTO</t>
  </si>
  <si>
    <t xml:space="preserve">Recupero inversión regalías (Transferencia definitiva) </t>
  </si>
  <si>
    <t>Amortización regalías (Transferencia temporaria)</t>
  </si>
  <si>
    <t>Total Deducciones de Segunda Categoria</t>
  </si>
  <si>
    <t>Efectivo Pesos</t>
  </si>
  <si>
    <t>Cuenta Corriente</t>
  </si>
  <si>
    <t xml:space="preserve">DETERMINACION DE RENTAS DE CUARTA CATEGORIA </t>
  </si>
  <si>
    <t>Honorarios cobrados</t>
  </si>
  <si>
    <t>Honorarios de director/socio gerente (asig Indivicual)</t>
  </si>
  <si>
    <t>Trabajo en relación de dependencia</t>
  </si>
  <si>
    <t>Jubilaciones</t>
  </si>
  <si>
    <t xml:space="preserve">Seguros de retiro </t>
  </si>
  <si>
    <t>Rentas vitalicias</t>
  </si>
  <si>
    <t>Renta Bruta de Cuarta Categoria</t>
  </si>
  <si>
    <t>Gastos vinculados con la actividad</t>
  </si>
  <si>
    <t>Gastos de mantenimiento de automóvil (7200)</t>
  </si>
  <si>
    <t>Total Deducciones de Cuarta Categoria</t>
  </si>
  <si>
    <t>RENTA NETA DE LA CUARTA CATEGORÍA</t>
  </si>
  <si>
    <t>Ingresos por servicios</t>
  </si>
  <si>
    <t>COSTO DE VENTAS (CMV)</t>
  </si>
  <si>
    <t>Existencia inicial</t>
  </si>
  <si>
    <t>más compras del período</t>
  </si>
  <si>
    <t>menos existencia final</t>
  </si>
  <si>
    <t>GASTOS COMPUTABLES</t>
  </si>
  <si>
    <t>Sueldos y jornales</t>
  </si>
  <si>
    <t>Cargas sociales</t>
  </si>
  <si>
    <t>Impuesto inmobiliario</t>
  </si>
  <si>
    <t>Intereses resarcitorios</t>
  </si>
  <si>
    <t>Intereses financiación Mis facilidades</t>
  </si>
  <si>
    <t>Aysa</t>
  </si>
  <si>
    <t>Municipalidad</t>
  </si>
  <si>
    <t>Honorarios Estudio contable y jurídico</t>
  </si>
  <si>
    <t>Teléfono</t>
  </si>
  <si>
    <t>Gas</t>
  </si>
  <si>
    <t>Expensas y gastos administración</t>
  </si>
  <si>
    <t>Seguro de incendio</t>
  </si>
  <si>
    <t>Impuesto sobre los Ingresos Brutos</t>
  </si>
  <si>
    <t>Tasa de seguridad e higiene</t>
  </si>
  <si>
    <t>Gastos Bancarios</t>
  </si>
  <si>
    <t>Comisión tarjetas de crédito</t>
  </si>
  <si>
    <t>Alquileres pagados</t>
  </si>
  <si>
    <t>OTROS INGRESOS</t>
  </si>
  <si>
    <t>Resultado venta de inmuebles afectados a la actividad</t>
  </si>
  <si>
    <t>Resultado venta de bienes muebles amortizables</t>
  </si>
  <si>
    <t>AMORTIZACIÓN IMPOSITIVA BIENES DE USO (A)</t>
  </si>
  <si>
    <t>RESULTADO IMPOSITIVO ANTES DEL AJUSTE POR INFLACION IMPOSITIVO</t>
  </si>
  <si>
    <t>REF.:</t>
  </si>
  <si>
    <t>AJUSTE POR INFLACIÓN IMPOSITIVO</t>
  </si>
  <si>
    <t>TOTAL INGRESOS</t>
  </si>
  <si>
    <t>INMUEBLES</t>
  </si>
  <si>
    <t>Otros inmuebles</t>
  </si>
  <si>
    <t>DERECHOS REALES</t>
  </si>
  <si>
    <t>NAVES Y AERONAVES</t>
  </si>
  <si>
    <t>AUTOMOTORES Y OTROS RODADOS</t>
  </si>
  <si>
    <t>DINERO Y DEPOSITOS EN DINERO</t>
  </si>
  <si>
    <t>TITULOS, ACCIONES, CUOTAS O PARTICIPACIONES SOCIALES Y OTROS TÍTULOS VALORES</t>
  </si>
  <si>
    <t>PATRIMONIO DE EMPRESAS O EXPLOTACIONES UNIPERSONALES</t>
  </si>
  <si>
    <t xml:space="preserve">DERECHOS DE PROPIEDAD, MARCAS, PATENTES Y SUS LICENCIAS </t>
  </si>
  <si>
    <t>DEUDAS EN EL PAIS</t>
  </si>
  <si>
    <t>DEUDAS EN EL EXTERIOR</t>
  </si>
  <si>
    <t>TOTAL PATRIMONIO NETO</t>
  </si>
  <si>
    <t xml:space="preserve">OTROS BIENES </t>
  </si>
  <si>
    <t>TOTAL BIENES</t>
  </si>
  <si>
    <t>Otras</t>
  </si>
  <si>
    <t>Quebrantos específicos de ejercicios anteriores</t>
  </si>
  <si>
    <t>Quebrantos de ejercicios anteriores computables</t>
  </si>
  <si>
    <t>Ganancia Neta</t>
  </si>
  <si>
    <t>Deducciones personales</t>
  </si>
  <si>
    <t>Mínimo no imponible</t>
  </si>
  <si>
    <t>Cargas de familia</t>
  </si>
  <si>
    <t xml:space="preserve">Cónyuge / Unión convivencial </t>
  </si>
  <si>
    <t>Hijo</t>
  </si>
  <si>
    <t>Hijo incapacitado para el trabajo</t>
  </si>
  <si>
    <t>Deducción especial</t>
  </si>
  <si>
    <t>Deducción Especial [Artículo 30, inciso c), Apartado 1]</t>
  </si>
  <si>
    <t xml:space="preserve">Deducción Especial [Artículo 30, inciso c), Apartado 1 
“nuevos profesionales/emprendedores”] </t>
  </si>
  <si>
    <t xml:space="preserve">Deducción Específica para Jubilados y/o Pensionados </t>
  </si>
  <si>
    <t>Subtotal Deducción  Especial</t>
  </si>
  <si>
    <t>Total Deducciones Personales</t>
  </si>
  <si>
    <t>Ganancia Neta Sujeta a Impuesto (GNSI)</t>
  </si>
  <si>
    <t>Ganancia Neta de las 4 categorías</t>
  </si>
  <si>
    <t>Columna I</t>
  </si>
  <si>
    <t>Columna II</t>
  </si>
  <si>
    <t xml:space="preserve">% </t>
  </si>
  <si>
    <t>Conyuge (Apellido y Nombre)</t>
  </si>
  <si>
    <t>Deducción Especial [Artículo 30, inciso c), Apartado 2] "trabajo en relación de dependencia/jubilados"</t>
  </si>
  <si>
    <t>DEA 1ra. Parte (exclusivo para trabajadores en relación de dependencia)</t>
  </si>
  <si>
    <t>Participación en una sociedad simple</t>
  </si>
  <si>
    <t>RESULTADO IMPOSITIVO EXPLOTACION UNIPERSONAL/SOCIEDAD</t>
  </si>
  <si>
    <t>Participación en Sociedades Simples  (Denominación, CUIT y porcentaje de participación)</t>
  </si>
  <si>
    <t>Rentas de cuarta y tercera (en la medida que trabaje personalmente en la empresa)</t>
  </si>
  <si>
    <t>Deducción Especial [Artículo 30, inciso c), Apartado 2] "relación de dependencia"</t>
  </si>
  <si>
    <t>Deducción Especial [Artículo 30, inciso c), Apartado 1] Rentas de cuarta categoría y tercera en la medida que trabaje personalmente en la actividad</t>
  </si>
  <si>
    <t>DEA 1ra. Parte (surge del F. 1357)</t>
  </si>
  <si>
    <t>DEA 2da. Parte (surge del F. 1357)</t>
  </si>
  <si>
    <t>Deducción Específica para Jubilados y/o Pensionados (hasta 8 haberes mínimos)</t>
  </si>
  <si>
    <t>Diferencia de Cambio</t>
  </si>
  <si>
    <t>Amort. inmuebles afectados a la actividad (Cuadro Amortización Inmuebles)</t>
  </si>
  <si>
    <t>Amortización de bienes muebles (Cuadro Amortización Muebles)</t>
  </si>
  <si>
    <t>VENTAS</t>
  </si>
  <si>
    <t xml:space="preserve">COMPRAS </t>
  </si>
  <si>
    <t>SALDO AL CIERRE</t>
  </si>
  <si>
    <t>Precio de Venta</t>
  </si>
  <si>
    <t xml:space="preserve">Costo de Adquisición </t>
  </si>
  <si>
    <t>MONEDA EXTRANJERA</t>
  </si>
  <si>
    <t>DERECHOS DE AUTOR</t>
  </si>
  <si>
    <t>Titularidad</t>
  </si>
  <si>
    <t>Valor de 
Compra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</si>
  <si>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</si>
  <si>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</si>
  <si>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</si>
  <si>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</si>
  <si>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</si>
  <si>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</si>
  <si>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</si>
  <si>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</si>
  <si>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Impuesto determinado</t>
  </si>
  <si>
    <t>Marca:       Modelo:       Año de Fabricación:</t>
  </si>
  <si>
    <t xml:space="preserve">Patente/Matricula:      Porcentaje de titularidad: </t>
  </si>
  <si>
    <t>Tipo de Bien</t>
  </si>
  <si>
    <t>Descripción</t>
  </si>
  <si>
    <t>AMORTIZACION MUEBLES</t>
  </si>
  <si>
    <t xml:space="preserve">Inmuebles destinados a alquiler </t>
  </si>
  <si>
    <t>Hipoteca</t>
  </si>
  <si>
    <t>Prenda</t>
  </si>
  <si>
    <t>Anticresis</t>
  </si>
  <si>
    <t>Uso</t>
  </si>
  <si>
    <t>Efectivo USD (ver cuadro segunda categoria)</t>
  </si>
  <si>
    <t xml:space="preserve"> </t>
  </si>
  <si>
    <t>Inversiones  (ver cuadro segunda categoría)</t>
  </si>
  <si>
    <t xml:space="preserve">BIENES PERSONALES </t>
  </si>
  <si>
    <t>Derechos Reales</t>
  </si>
  <si>
    <t>Valuación</t>
  </si>
  <si>
    <t>Moneda</t>
  </si>
  <si>
    <t>Unidad de cotización</t>
  </si>
  <si>
    <t>Provincia</t>
  </si>
  <si>
    <t>Localidad/Ciudad</t>
  </si>
  <si>
    <t>Calle, Número, Piso; Departamento/Oficina; Código Postal</t>
  </si>
  <si>
    <t>Fecha de adquisición</t>
  </si>
  <si>
    <t>Partida inmobiliaria</t>
  </si>
  <si>
    <t>Nomenclatura catastral</t>
  </si>
  <si>
    <t>País</t>
  </si>
  <si>
    <t xml:space="preserve">Titulares de nuda propiedad CUIT/CUIL/CDI </t>
  </si>
  <si>
    <t>Ingreso obtenido</t>
  </si>
  <si>
    <t>Si es nudo propietario debe consignar CUIT/CUIL/CDI del Usufructuario</t>
  </si>
  <si>
    <t>TIPO</t>
  </si>
  <si>
    <t>SUBTIPO</t>
  </si>
  <si>
    <t>DESCRIPCION</t>
  </si>
  <si>
    <t>Precio Venta</t>
  </si>
  <si>
    <t>Importe Total</t>
  </si>
  <si>
    <t>Resultado Venta</t>
  </si>
  <si>
    <t>Dividendos y otras utilidades asimilables Fuente Argentina</t>
  </si>
  <si>
    <t>Acciones, cuotas y participaciones sociales, títulos, bonos y demás valores fuente extranjera</t>
  </si>
  <si>
    <t>RENTA NETA DE LA SEGUNDA CATEGORÍA (ALICUOTA GENERAL)</t>
  </si>
  <si>
    <t>Cotización al momento de la Venta/Utilización</t>
  </si>
  <si>
    <t>Justificación Patrimonial</t>
  </si>
  <si>
    <t>Cuando estén vinculados con el ejercicio de la profesión, podrían declararse en cuarta categoría</t>
  </si>
  <si>
    <t>Importe Percibido</t>
  </si>
  <si>
    <t xml:space="preserve">Deducción Ley </t>
  </si>
  <si>
    <t>Renta Gravada</t>
  </si>
  <si>
    <t>DESCRIPCIÓN</t>
  </si>
  <si>
    <t>CREDITOS Y DEVENTURES</t>
  </si>
  <si>
    <t>Tipo de Cuenta</t>
  </si>
  <si>
    <t>CBU/CVU</t>
  </si>
  <si>
    <t>Sucursal</t>
  </si>
  <si>
    <t>Nro. de Cuenta</t>
  </si>
  <si>
    <t>Cantidad de Moneda</t>
  </si>
  <si>
    <t>Base Imponible</t>
  </si>
  <si>
    <t>Intereses de Plazo Fijo</t>
  </si>
  <si>
    <t>Intereses de Caja de Ahorro</t>
  </si>
  <si>
    <t>Intereses de Cuentas PSP</t>
  </si>
  <si>
    <t>RENTA NETA DE LA SEGUNDA CATEGORÍA (ALICUOTA DIFERENCIAL)</t>
  </si>
  <si>
    <t>Hijo (Apellido, Nombre y CUIT/CUIL)</t>
  </si>
  <si>
    <t>Hijo incapacitado para el trabajo  (Apellido, Nombre y CUIT/CUIL)</t>
  </si>
  <si>
    <t>Anual</t>
  </si>
  <si>
    <t>Mensual</t>
  </si>
  <si>
    <t>Meses a Cargo</t>
  </si>
  <si>
    <t>Deducción Especial</t>
  </si>
  <si>
    <t>Minimo no Imponible</t>
  </si>
  <si>
    <t>Detalle Deducciones Personales (art. 30)</t>
  </si>
  <si>
    <t>Cargas de Familia</t>
  </si>
  <si>
    <t>DEA 2ra. Parte (exclusivo para trabajadores en relación de dependencia)</t>
  </si>
  <si>
    <t>HERENCIA (CUIT/CUIL/CDI)</t>
  </si>
  <si>
    <t>LEGADO (CUIT/CUIL/CDI)</t>
  </si>
  <si>
    <t>DONACIÓN (CUIT/CUIL/CDI)</t>
  </si>
  <si>
    <t>OTROS (CUIT/CUIL/CDI)</t>
  </si>
  <si>
    <t>MONEDAS DIGITALES, MONEDAS VIRTUALES, CRIPTOACTIVOS Y SIMILARES</t>
  </si>
  <si>
    <t>DEUDAS</t>
  </si>
  <si>
    <t>BIENES EN EL PAIS</t>
  </si>
  <si>
    <t>TOTAL BIENES EN EL PAIS</t>
  </si>
  <si>
    <t>BIENES EN EL EXTERIOR</t>
  </si>
  <si>
    <t>TOTAL BIENES EN EL EXTERIOR</t>
  </si>
  <si>
    <t xml:space="preserve">CON OTRO TIPO DE ENTIDADES </t>
  </si>
  <si>
    <t xml:space="preserve">DESCRIPCIÓN  </t>
  </si>
  <si>
    <t>CUIT Y DENOMINACIÓN</t>
  </si>
  <si>
    <t>CON OTRAS PERSONAS JURÍDICAS</t>
  </si>
  <si>
    <t>CON PERSONAS FÍSICAS</t>
  </si>
  <si>
    <t xml:space="preserve"> CUIT Y DENOMINACIÓN</t>
  </si>
  <si>
    <t>TOTAL DEUDAS EN EL PAIS</t>
  </si>
  <si>
    <t xml:space="preserve">GANANCIAS </t>
  </si>
  <si>
    <t>TOTAL DE DEUDAS EN EL EXTERIOR</t>
  </si>
  <si>
    <t>TOTAL DEUDAS</t>
  </si>
  <si>
    <t>Escala del impuesto período fiscal 2023:</t>
  </si>
  <si>
    <t>Pagarán $</t>
  </si>
  <si>
    <t>Más el %</t>
  </si>
  <si>
    <t xml:space="preserve">Más de </t>
  </si>
  <si>
    <t>a Pesos</t>
  </si>
  <si>
    <t>Valor total de los Bienes que exceda el MNI</t>
  </si>
  <si>
    <t>NO CUMPLIDOR</t>
  </si>
  <si>
    <t>CUMPLIDOR</t>
  </si>
  <si>
    <t>Bienes gravados en el Pais</t>
  </si>
  <si>
    <t>Bienes gravados en el Exterior</t>
  </si>
  <si>
    <t>Bienes del hogar</t>
  </si>
  <si>
    <t>MNI</t>
  </si>
  <si>
    <t>Anticipos 2023</t>
  </si>
  <si>
    <t>Percepciones y otros Pago a Cuenta</t>
  </si>
  <si>
    <t>GRAVADO</t>
  </si>
  <si>
    <t>PRESTAMO HIPOTECARIO CASA HABITACION</t>
  </si>
  <si>
    <t>CASA HABITACIÓN</t>
  </si>
  <si>
    <t>Subtotal</t>
  </si>
  <si>
    <t>Importe Mejora</t>
  </si>
  <si>
    <t>Mejora 
a gravar en períodos fiscales futuros</t>
  </si>
  <si>
    <t>¿Es contribuyente cumplidor?
 SI=1, NO=0</t>
  </si>
  <si>
    <t>BENEFICIO CUMPLIDOR</t>
  </si>
  <si>
    <t>NO APLICA</t>
  </si>
  <si>
    <t>APLICA</t>
  </si>
  <si>
    <t xml:space="preserve">Autónomos </t>
  </si>
  <si>
    <t>Intereses hipotecarios (Hasta $ 20.000 por año Artículo 85 inc. a) LIG)</t>
  </si>
  <si>
    <t>Seguro de vida (Hasta el importe establecido por AFIP Artículo 85 inc. b) LIG) Período 2023: $ 80.707,25</t>
  </si>
  <si>
    <t>Alquiler con destino de casa habitación (40 % MNI) Artículo 85 inc. h)</t>
  </si>
  <si>
    <t>Seguro de retiro privado (Hasta el importe establecido por AFIP Artículo 85 inc. i) LIG) Período 2023: $ 80.707,25</t>
  </si>
  <si>
    <t xml:space="preserve">Servicios y herramientas educativos - Artículo 85 inc. i) LIG - </t>
  </si>
  <si>
    <t xml:space="preserve">Deducción 10 % Alquileres de inmuebles destinados a vivienda  - Artículo 85 inc. k) LIG - </t>
  </si>
  <si>
    <t xml:space="preserve">Donaciones  - Artículo 85 inc. c) LIG -  Con tope </t>
  </si>
  <si>
    <t>Medicina Prepaga  - Artículo 85 inc. f) LIG - Con Tope</t>
  </si>
  <si>
    <t>Juegos de Azar</t>
  </si>
  <si>
    <t>Alicuotas Diferenciales</t>
  </si>
  <si>
    <t>Inmuebles del País
Bienes Personales</t>
  </si>
  <si>
    <t>https://servicios.infoleg.gob.ar/infolegInternet/anexos/130000-134999/133041/norma.htm</t>
  </si>
  <si>
    <t>Actualización monetaria:</t>
  </si>
  <si>
    <t>Naves</t>
  </si>
  <si>
    <t xml:space="preserve">Nombre de la embarcación:          Registro:                    Matrícula: </t>
  </si>
  <si>
    <t xml:space="preserve">Eslora:   Manga:     Puntal:              Tonelaje Neto: </t>
  </si>
  <si>
    <t>Aeronaves</t>
  </si>
  <si>
    <t xml:space="preserve">Matrícula:                Fabricante:                 Marca:                           Modelo: </t>
  </si>
  <si>
    <t>N° de Serie:                Año de Fabricación:</t>
  </si>
  <si>
    <t>Automotores</t>
  </si>
  <si>
    <t>Bienes en el Exterior
Bienes Personales</t>
  </si>
  <si>
    <t>Derechos Reales (usufructo, uso, habitación. Anticresis, superficie)</t>
  </si>
  <si>
    <t>Porcentaje de afectación</t>
  </si>
  <si>
    <t>CUIT/CUIL/CDI inquilino/arrendatario</t>
  </si>
  <si>
    <t>Acciones, cuotas y participaciones sociales, títulos, bonos 
y demás valores fuente extranjera (SIN COTIZACIÓN)</t>
  </si>
  <si>
    <t>Resultado Venta de Acciones / Títulos  (c/cotización)</t>
  </si>
  <si>
    <t>Intereses gravados por colocación de capital (Mutuo)</t>
  </si>
  <si>
    <t>Resultado venta de acciones / títulos  (c/cotización)</t>
  </si>
  <si>
    <t>Cantidad 
Nominal</t>
  </si>
  <si>
    <t>Fecha de  adquisición:                    País:</t>
  </si>
  <si>
    <t xml:space="preserve">Origen de la embarcación:             </t>
  </si>
  <si>
    <t xml:space="preserve">Motores Cantidad:    Marca:       Modelo:        Potencia:    Año de Fabricación:  </t>
  </si>
  <si>
    <t xml:space="preserve">Motores     Potencia:        Año de Fabricación:  </t>
  </si>
  <si>
    <t>CREDITOS Y DEBENTURES</t>
  </si>
  <si>
    <t>Valuación
Bienes Personales</t>
  </si>
  <si>
    <t>Valuación 
Ganancias 
(costo)</t>
  </si>
  <si>
    <t xml:space="preserve">Bienes Personales </t>
  </si>
  <si>
    <t>Cotización 31/12</t>
  </si>
  <si>
    <t xml:space="preserve">Fecha </t>
  </si>
  <si>
    <t xml:space="preserve">Descripción </t>
  </si>
  <si>
    <t>CUIT Acreedor</t>
  </si>
  <si>
    <t>Clase/Tipo</t>
  </si>
  <si>
    <t>ACCIONES / TITULOS   (c/cotización)</t>
  </si>
  <si>
    <t>Valuación Ganancias (valor nominal 31/12)</t>
  </si>
  <si>
    <t>Valuación Bienes Personales (valor nominal + actualizaciones + intereses devengados)</t>
  </si>
  <si>
    <t>CUIT Entidad Financiera/PSP</t>
  </si>
  <si>
    <t>Saldo 
al cierre</t>
  </si>
  <si>
    <t>Entidad  Financiera 
PSP</t>
  </si>
  <si>
    <t>NO COMPUTABLES</t>
  </si>
  <si>
    <t>Moneda Extranjera</t>
  </si>
  <si>
    <t>Depósitos en dinero</t>
  </si>
  <si>
    <t>DERECHOS DE PROPIEDAD CIENTIFICA, LITERARIA O ARTISTICA, MARCAS, PATENTES Y SUS LICENCIAS</t>
  </si>
  <si>
    <t>Fecha de incorporación</t>
  </si>
  <si>
    <t>Detalle</t>
  </si>
  <si>
    <t>Nro Inscripcion 
INPI</t>
  </si>
  <si>
    <t>Valuación
Ganancias</t>
  </si>
  <si>
    <t>Valuación  Bienes Personales</t>
  </si>
  <si>
    <t>La planilla es orientativa y podrá modificarse y/o adaptarse de acuerdo a la situación particular de cada contribuyente.</t>
  </si>
  <si>
    <t>Honorarios servicios médicos  - Artículo 85 inc. g) LIG - 40% de lo facturado Con Tope</t>
  </si>
  <si>
    <t xml:space="preserve">TOPE </t>
  </si>
  <si>
    <t>40% MNI</t>
  </si>
  <si>
    <t>SIN TOPE</t>
  </si>
  <si>
    <t>5% de la Ganancia Neta</t>
  </si>
  <si>
    <t>40% de lo facturado/ hasta el 5% de la Ganancia Neta</t>
  </si>
  <si>
    <t>Base Imponible Especial</t>
  </si>
  <si>
    <t>Renta de Fuente Extranjera / Venta de Acciones</t>
  </si>
  <si>
    <t xml:space="preserve">Se debe cargar manualmente las celdas sombreadas en color indicado en la siguiente celda </t>
  </si>
  <si>
    <t>Retenciones</t>
  </si>
  <si>
    <t>Percepciones</t>
  </si>
  <si>
    <t>Otros Pagos a Cuenta</t>
  </si>
  <si>
    <t xml:space="preserve">Anticipos </t>
  </si>
  <si>
    <t>Subtotal Mínimo no Imponible + Cargas de Familia</t>
  </si>
  <si>
    <t>Impuesto a Pagar / Saldo a Favor</t>
  </si>
  <si>
    <t>Deducción</t>
  </si>
  <si>
    <t>Subtotal Hijos</t>
  </si>
  <si>
    <t>Subtotal Hijos Incapacitados para el Trabajo</t>
  </si>
  <si>
    <t>Tener en cuenta los comentarios insertos en las celdas correspondientes</t>
  </si>
  <si>
    <t xml:space="preserve">Las planillas de amortización permiten adicionar renglones de acuerdo a las necesidades de cada liquidación. </t>
  </si>
  <si>
    <t>Préstamo Hipotecario</t>
  </si>
  <si>
    <t>Seleccionar</t>
  </si>
  <si>
    <t>SALDOS</t>
  </si>
  <si>
    <t>El Patrimonio al inicio se carga manualmente</t>
  </si>
  <si>
    <t>MOVIMIENTOS</t>
  </si>
  <si>
    <t>Acción/Título 1</t>
  </si>
  <si>
    <t>Acción/Título 2</t>
  </si>
  <si>
    <t xml:space="preserve">Saldo al Inicio </t>
  </si>
  <si>
    <t>Subtotal Acción/Título 1</t>
  </si>
  <si>
    <t xml:space="preserve"> Resultado Exento - Justificación Patrimonial</t>
  </si>
  <si>
    <t>Moneda 1</t>
  </si>
  <si>
    <t>Subtotal Moneda 1</t>
  </si>
  <si>
    <t>Moneda 2</t>
  </si>
  <si>
    <t>Subtotal Moneda 2</t>
  </si>
  <si>
    <t>Saldo 
al inicio</t>
  </si>
  <si>
    <t>Cotización 
al 31/12</t>
  </si>
  <si>
    <t xml:space="preserve">Valuación para Ganancias </t>
  </si>
  <si>
    <t>Valuación para Bienes Personales</t>
  </si>
  <si>
    <t xml:space="preserve">DEPOSITOS EN DINERO </t>
  </si>
  <si>
    <t>Depósito Moneda 1</t>
  </si>
  <si>
    <t>Depósito Moneda 2</t>
  </si>
  <si>
    <t>Movimientos</t>
  </si>
  <si>
    <t xml:space="preserve">Movimientos </t>
  </si>
  <si>
    <t>MOVIMIENTOS DEPOSITOS EN MONEDA EXTRANJERA</t>
  </si>
  <si>
    <t>Saldos a favor AFIP CUIT 33-69345023-9</t>
  </si>
  <si>
    <t>Saldos a favor AGIP CUIT 30-71370050-5</t>
  </si>
  <si>
    <t>Saldos a favor ARBA CUIT 30-64323334-3</t>
  </si>
  <si>
    <t>DETERMINACIÓN DEL IMPUESTO SOBRE LOS BIENES PERSONALES</t>
  </si>
  <si>
    <t>Saldo a favor período fiscal anterior</t>
  </si>
  <si>
    <t xml:space="preserve">Fecha: </t>
  </si>
  <si>
    <t xml:space="preserve">Tipo de Presentación: </t>
  </si>
  <si>
    <t>Carácter:</t>
  </si>
  <si>
    <t>Abonadas por el Agente de Retención</t>
  </si>
  <si>
    <t>Otros Empleos</t>
  </si>
  <si>
    <t>Aportes a obras sociales</t>
  </si>
  <si>
    <t>Primas de seguro para el caso de muerte</t>
  </si>
  <si>
    <t>Gastos de sepelio</t>
  </si>
  <si>
    <t>Ganancia No Imponible</t>
  </si>
  <si>
    <t>Deducción Específica</t>
  </si>
  <si>
    <t>Pagos a Cuenta</t>
  </si>
  <si>
    <t>SALDO A PAGAR / A FAVOR</t>
  </si>
  <si>
    <t>Para consultas referidas al funcionamiento de la planilla por favor comunicarse con trivia@consejocaba.org.ar</t>
  </si>
  <si>
    <t xml:space="preserve">Retenciones Impuesto a las Ganancias </t>
  </si>
  <si>
    <t>Percepciones Bienes Personales</t>
  </si>
  <si>
    <t xml:space="preserve">Percepciones Impuesto a las Ganancias </t>
  </si>
  <si>
    <t>Anticipos Impuesto a las Ganancias</t>
  </si>
  <si>
    <t>Anticipos Bienes Personales</t>
  </si>
  <si>
    <t>Algunos rubros del patrimonio al cierre deben linkearse de las planillas respectivas</t>
  </si>
  <si>
    <t xml:space="preserve">Deducciones Generales </t>
  </si>
  <si>
    <t xml:space="preserve">Deducciones - Información  de AFIP </t>
  </si>
  <si>
    <t>Importes Pagados</t>
  </si>
  <si>
    <t>Personal de Casas Particulares - Ley 26.063 y Resolcuión General AFIP 3693/2014 (hasta el MNI)</t>
  </si>
  <si>
    <t>Inmueble 4</t>
  </si>
  <si>
    <t>Inmueble 5</t>
  </si>
  <si>
    <t>Fuente Argentina</t>
  </si>
  <si>
    <t>Fuente Extranjera</t>
  </si>
  <si>
    <t>Mejora 1 - Datos del contrato</t>
  </si>
  <si>
    <t>Mejora 2 - Datos del contrato</t>
  </si>
  <si>
    <t>Mejora 3 - Datos del contrato</t>
  </si>
  <si>
    <t>Mejora 4 - Datos del contrato</t>
  </si>
  <si>
    <t>Mejora 5 - Datos del contrato</t>
  </si>
  <si>
    <t>Gastos Reales Urbanos (con comprobantes)</t>
  </si>
  <si>
    <t>AMORTIZACION INMUEBLES (FUENTE ARGENTINA)</t>
  </si>
  <si>
    <t>AMORTIZACION INMUEBLES (FUENTE EXTRANJERA)</t>
  </si>
  <si>
    <t>Tipo de Cambio
(TCC)</t>
  </si>
  <si>
    <t>Valor de 
Adquisición
(en ME)</t>
  </si>
  <si>
    <t>Valor 
Origen
(en Pesos)</t>
  </si>
  <si>
    <t xml:space="preserve">
Bienes Personales</t>
  </si>
  <si>
    <t>Valor de Plaza 
al 31/12</t>
  </si>
  <si>
    <t>Valor Origen 
Actualizado</t>
  </si>
  <si>
    <t>Banco 4</t>
  </si>
  <si>
    <t>Banco 5</t>
  </si>
  <si>
    <t>Gastos de mantenimiento de cuentas bancarias, comisiones, etc.</t>
  </si>
  <si>
    <t xml:space="preserve">Instalaciones </t>
  </si>
  <si>
    <t>Equipos de Informática</t>
  </si>
  <si>
    <t xml:space="preserve">Tipo de Bien                          Fecha de Origen                                       
Nro. Escritura/Prenda                              CUIT Contraparte                          </t>
  </si>
  <si>
    <t>al 31/12/2024</t>
  </si>
  <si>
    <t>Período Fiscal 2024</t>
  </si>
  <si>
    <t>Planilla AXI 2024</t>
  </si>
  <si>
    <t>Categorías Autónomos 2024</t>
  </si>
  <si>
    <t>Bienes Incroporados por el Régimen de Regularización de Activos (Ley 27.743)</t>
  </si>
  <si>
    <t>Anticipos, retenciones y pagos a cuenta de imp. no deducibles (**)</t>
  </si>
  <si>
    <t>Bienes de cambio</t>
  </si>
  <si>
    <t>Mercaderia de reventa</t>
  </si>
  <si>
    <t>Bienes muebles amortizables</t>
  </si>
  <si>
    <t>Bienes muebles en curso de elab.</t>
  </si>
  <si>
    <t>Inmuebles y obras sobre inmuebles (***)</t>
  </si>
  <si>
    <t>Materiales para Obras</t>
  </si>
  <si>
    <t>(Detallar)</t>
  </si>
  <si>
    <t>Anticipos 2024</t>
  </si>
  <si>
    <t>Escala del impuesto período fiscal 2024:</t>
  </si>
  <si>
    <t>Periodo Fiscal 2024</t>
  </si>
  <si>
    <t>Determinación del activo computable al inicio del Periodo Fiscal 2024</t>
  </si>
  <si>
    <t>Determinación del pasivo computable al inicio del Periodo Fiscal 2024</t>
  </si>
  <si>
    <t>Determinación del coeficiente de actualizacion para el periodo fiscal 2024</t>
  </si>
  <si>
    <t>Índice de Precios al Consumidor Nivel General 12/2024</t>
  </si>
  <si>
    <t>Índice de Precios al Consumidor Nivel General 12/2023</t>
  </si>
  <si>
    <t>Coeficiente de actualizacion para el periodo fiscal 2024</t>
  </si>
  <si>
    <t>ARCA</t>
  </si>
  <si>
    <t>AGENCIA DE RECAUDACIÓN</t>
  </si>
  <si>
    <t>Y CONTROL ADUANERO</t>
  </si>
  <si>
    <t>F.1359 LIQUIDACIÓN DE IMPUESTO A LAS GANANCIAS - 4ta. CATEGORÍA RELACIÓN DE DEPENDENCIA</t>
  </si>
  <si>
    <r>
      <t xml:space="preserve">Beneficiario:  </t>
    </r>
    <r>
      <rPr>
        <sz val="11"/>
        <rFont val="Calibri"/>
        <family val="2"/>
        <scheme val="minor"/>
      </rPr>
      <t>CUIL     Apellido y Nombres</t>
    </r>
  </si>
  <si>
    <r>
      <rPr>
        <b/>
        <sz val="11"/>
        <rFont val="Calibri"/>
        <family val="2"/>
        <scheme val="minor"/>
      </rPr>
      <t>Agente de Retención:</t>
    </r>
    <r>
      <rPr>
        <sz val="11"/>
        <rFont val="Calibri"/>
        <family val="2"/>
        <scheme val="minor"/>
      </rPr>
      <t xml:space="preserve">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Domicilio Legal                         CUIT</t>
    </r>
  </si>
  <si>
    <t xml:space="preserve">Período Fiscal: </t>
  </si>
  <si>
    <t>ANUAL</t>
  </si>
  <si>
    <t>ORIGINAL</t>
  </si>
  <si>
    <t>REMUNERACIONES GRAVADAS</t>
  </si>
  <si>
    <t>Remuneración bruta y no habituales</t>
  </si>
  <si>
    <t>SAC</t>
  </si>
  <si>
    <t>Ajustes de Períodos Anteriores sobre Remuneraciones Gravadas</t>
  </si>
  <si>
    <t>Otros Empleos - Remuneración bruta y no habituales</t>
  </si>
  <si>
    <t xml:space="preserve">Otros Empleos - SAC </t>
  </si>
  <si>
    <t>Otros Empleos - Ajustes de Períodos Anteriores sobre Remuneraciones Gravadas</t>
  </si>
  <si>
    <t>TOTAL REMUNERACIÓN GRAVADA</t>
  </si>
  <si>
    <t>REMUNERACIONES  EXENTAS o NO ALCANZADAS</t>
  </si>
  <si>
    <t>Asignaciones Familiares</t>
  </si>
  <si>
    <t>Intereses por préstamos al empleador/Remuneraciones Judiciales</t>
  </si>
  <si>
    <t>Indeminizaciones establecidas en los inc. c), d) y e) del Apartados "A" - Anexo II de la RG 4003/2017</t>
  </si>
  <si>
    <t>Remuneraciones bajo el Art. 1 de la Ley Nº 19.640 "Territorio Nacional de Tierra del Fuego A.I.A.S."</t>
  </si>
  <si>
    <t>Remuneraciones bajo el CCT 396/2004 "Petroleros -&gt; Personal de Pozo" - Art. 1º Ley Nº 26.176</t>
  </si>
  <si>
    <t>Cursos y Seminarios establecidos en el inc. o) del Apartado "A" - Anexo II de la RG 4003/2017</t>
  </si>
  <si>
    <t>Indumentaria y equipamiento provistos por el empleador</t>
  </si>
  <si>
    <t xml:space="preserve">Ajustes de Períodos Anteriores sobre Remuneraciones Exentas o No Alcanzadas </t>
  </si>
  <si>
    <t>Otros Empleos -&gt;Asignaciones Familiares</t>
  </si>
  <si>
    <t>Otros Empleos -&gt;Intereses por préstamos al empleador/Remuneraciones Judiciales</t>
  </si>
  <si>
    <t>Otros Empleos -&gt; Indeminizaciones establecidas en los inc. c), d) y e) del Apartados "A" - Anexo II de la RG 4003/2017</t>
  </si>
  <si>
    <t>Otros Empleos -&gt; Remuneraciones bajo el Art. 1 de la Ley Nº 19.640 "Territorio Nacional de Tierra del Fuego A.I.A.S."</t>
  </si>
  <si>
    <t>Otros Empleos -&gt; Remuneraciones bajo el CCT 396/2004 "Petroleros -&gt; Personal de Pozo" - Art. 1º Ley Nº 26.176</t>
  </si>
  <si>
    <t>Otros Empleos -&gt; Cursos y Seminarios establecidos en el inc. o) del Apartado "A" - Anexo II de la RG 4003/2017</t>
  </si>
  <si>
    <t>Otros Empleos -&gt; Indumentaria y equipamiento provistos por el empleador</t>
  </si>
  <si>
    <t xml:space="preserve">Otros Empleos - Ajustes de Períodos Anteriores sobre Remuneraciones Exentas o No Alcanzadas </t>
  </si>
  <si>
    <t>TOTAL REMUNERACIÓN NO GRAVADA/NO ALCANZADA/ EXENTA</t>
  </si>
  <si>
    <t>TOTAL REMUNERACIONES</t>
  </si>
  <si>
    <t>DEDUCCIONES GENERALES</t>
  </si>
  <si>
    <t>Aportes para fondos de Jubilaciones, retiros, pensiones o subsidios - ANSES</t>
  </si>
  <si>
    <t>Otros Empleos -Aportes para fondos de Jubilaciones, retiros, pensiones o subsidios - ANSES</t>
  </si>
  <si>
    <t>Aportes para fondos de Jubilaciones, retiros, pensiones o subsidios - Cajas Previsionales Provinciales, Municipales o para Profesionales</t>
  </si>
  <si>
    <t>Otros Empleos - Aportes para fondos de Jubilaciones, retiros, pensiones o subsidios - Cajas Previsionales Provinciales, Municipales o para Profesionales</t>
  </si>
  <si>
    <t xml:space="preserve">Otros empleos - Aportes a obras sociales </t>
  </si>
  <si>
    <t>Cuotas sindicales</t>
  </si>
  <si>
    <t xml:space="preserve">Otros empleos - Cuotas sindicales </t>
  </si>
  <si>
    <t>Cuotas Médico Asistenciales</t>
  </si>
  <si>
    <t>Seguro de muerte/Mixtos sujetos al control de la SSN</t>
  </si>
  <si>
    <t>Adquisición de Cuotapartes de FCI  con fines de retiro</t>
  </si>
  <si>
    <t>Amortización impositiva e intereses por adquisición de Rodados para Corredores y Viajantes de comercio</t>
  </si>
  <si>
    <t>Donaciones a Fiscos Nac./Prov./Mun./Inst. Art.26 Inc. e) y f) LIG</t>
  </si>
  <si>
    <t>Alquileres de inmuebles destinados a Casa- Habitación para inquilinos No Propietarios - Art. 85 inc. h) - 40 %</t>
  </si>
  <si>
    <t>Descuentos obligatorios por Ley Nacional, Provincial o Municipal</t>
  </si>
  <si>
    <t>Honorarios por Servicios de Asistencia Sanitaria, Médica y Paramédica</t>
  </si>
  <si>
    <t>Intereses Créditos Hipotecarios</t>
  </si>
  <si>
    <t>Aportes al Cap. Soc./Fondo Riesgo de Socios Protectores de SGR</t>
  </si>
  <si>
    <t>Empleados del Servicio Doméstico</t>
  </si>
  <si>
    <t>Cajas Complementarias de Previsión</t>
  </si>
  <si>
    <t xml:space="preserve">Fondos Compensadores de Previsión </t>
  </si>
  <si>
    <t>Otros Aportes para fondos de Jubilaciones, retiros, pensiones o subsidios - incluido ANSES Autónomos</t>
  </si>
  <si>
    <t>Seguros de Retiro Privados - Sujetos al Control de la SSN</t>
  </si>
  <si>
    <t>Indumentaria y Equipamiento - Uso exclusivo y carácter obligatorio - Adquiridos por empleado</t>
  </si>
  <si>
    <t>Servicios y Herramientas con Fines Educativos para Cargas de Familia</t>
  </si>
  <si>
    <t>Alquileres de Inmuebles destinados a Casa- Habitación para inquilinos y Propietarios - Art. 85 inc. k) -10 %</t>
  </si>
  <si>
    <t>Antártida Argentina - Adicional remunerativo para personal civil y militar</t>
  </si>
  <si>
    <t>Actores -Retribución pagada a los representantes -RG 2442/08</t>
  </si>
  <si>
    <t>TOTAL DEDUCCIONES GENERALES</t>
  </si>
  <si>
    <t>DEDUCCIONES PERSONALES</t>
  </si>
  <si>
    <t>Deducción especial 2do párrafo artículo 30 de la ley del gravamen (12º parte)</t>
  </si>
  <si>
    <t>TOTAL DEDUCCIONES PERSONALES</t>
  </si>
  <si>
    <t>DETERMINACIÓN DEL IMPUESTO</t>
  </si>
  <si>
    <t>REMUNERACIÓN SUJETA A IMPUESTO</t>
  </si>
  <si>
    <t>Alícuota aplicable Artículo 94 de la Ley Impuesto a las Ganancias</t>
  </si>
  <si>
    <t>…</t>
  </si>
  <si>
    <t>IMPUESTO DETERMINADO</t>
  </si>
  <si>
    <t>Impuesto retenido</t>
  </si>
  <si>
    <t>Período 2024 -&gt; Pago a Cuenta Art. 8º del Decreto 652/24 -&gt; Impuesto Retenido conforme a la Ley 27.725</t>
  </si>
  <si>
    <t>Período 2024 -&gt; Diferencia Art. 83 de la Ley 27.743 -&gt; "Deducción Especial" según Art. 8º del Decreto 652/2024</t>
  </si>
  <si>
    <t>Bienes incorporados por el Régimen de Regularización de Activos (Ley 27.743)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</si>
</sst>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dd/mm/yyyy;@"/>
    <numFmt numFmtId="165" formatCode="#,##0.00;\(#,##0.00\)"/>
    <numFmt numFmtId="166" formatCode="dd/mm/yy"/>
    <numFmt numFmtId="167" formatCode="#,##0.000;\(#,##0.000\)"/>
    <numFmt numFmtId="168" formatCode="#,##0;\(#,##0\)"/>
    <numFmt numFmtId="169" formatCode="_ &quot;$&quot;\ * #,##0.00_ ;_ &quot;$&quot;\ * \-#,##0.00_ ;_ &quot;$&quot;\ * &quot;-&quot;??_ ;_ @_ "/>
    <numFmt numFmtId="170" formatCode="0.0000"/>
    <numFmt numFmtId="171" formatCode="_-* #,##0.00_)\ ;* \(#,##0.00\)_-;_-* &quot;-&quot;??_-;_-@_-"/>
    <numFmt numFmtId="172" formatCode="_-* #,##0.00\ _€_-;\-* #,##0.00\ _€_-;_-* &quot;-&quot;??\ _€_-;_-@_-"/>
    <numFmt numFmtId="173" formatCode="_-* #,##0.0000\ _€_-;\-* #,##0.0000\ _€_-;_-* &quot;-&quot;??\ _€_-;_-@_-"/>
    <numFmt numFmtId="174" formatCode="_(* #,##0.00_);_(* \(#,##0.00\);_(* &quot;-&quot;??_);_(@_)"/>
    <numFmt numFmtId="175" formatCode="#,##0.0000;\(#,##0.0000\)"/>
  </numFmts>
  <fonts count="6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8"/>
      <name val="Verdana"/>
      <family val="2"/>
    </font>
    <font>
      <b/>
      <sz val="11"/>
      <name val="Verdana"/>
      <family val="2"/>
    </font>
    <font>
      <b/>
      <sz val="11"/>
      <color theme="5" tint="-0.499984740745262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5"/>
      <name val="Arial"/>
      <family val="2"/>
    </font>
    <font>
      <sz val="11"/>
      <color theme="5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666666"/>
      <name val="Calibri"/>
      <family val="2"/>
      <scheme val="minor"/>
    </font>
    <font>
      <i/>
      <sz val="6"/>
      <name val="Arial"/>
      <family val="2"/>
    </font>
    <font>
      <b/>
      <sz val="6"/>
      <name val="Arial"/>
      <family val="2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Down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3BD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6" fillId="0" borderId="0" applyNumberFormat="0" applyFill="0" applyBorder="0" applyAlignment="0" applyProtection="0"/>
    <xf numFmtId="0" fontId="16" fillId="0" borderId="0" applyNumberFormat="0" applyFill="0" applyProtection="0">
      <alignment horizontal="center" vertical="center"/>
    </xf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</cellStyleXfs>
  <cellXfs count="998">
    <xf numFmtId="0" fontId="0" fillId="0" borderId="0" xfId="0"/>
    <xf numFmtId="0" fontId="17" fillId="0" borderId="0" xfId="0" applyFont="1"/>
    <xf numFmtId="3" fontId="18" fillId="0" borderId="0" xfId="0" applyNumberFormat="1" applyFont="1" applyFill="1" applyAlignment="1" applyProtection="1">
      <alignment horizontal="center"/>
      <protection locked="0"/>
    </xf>
    <xf numFmtId="43" fontId="15" fillId="0" borderId="0" xfId="3" applyFont="1" applyFill="1" applyProtection="1">
      <protection locked="0"/>
    </xf>
    <xf numFmtId="0" fontId="0" fillId="4" borderId="0" xfId="0" applyFill="1" applyProtection="1">
      <protection locked="0"/>
    </xf>
    <xf numFmtId="0" fontId="0" fillId="8" borderId="0" xfId="0" applyFont="1" applyFill="1" applyProtection="1"/>
    <xf numFmtId="0" fontId="0" fillId="8" borderId="23" xfId="0" applyFont="1" applyFill="1" applyBorder="1" applyProtection="1"/>
    <xf numFmtId="0" fontId="0" fillId="0" borderId="0" xfId="0" applyFont="1" applyProtection="1">
      <protection locked="0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0" xfId="2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7" fillId="9" borderId="31" xfId="0" applyFont="1" applyFill="1" applyBorder="1" applyAlignment="1" applyProtection="1">
      <alignment horizontal="center" vertical="center"/>
      <protection locked="0"/>
    </xf>
    <xf numFmtId="17" fontId="17" fillId="9" borderId="21" xfId="0" applyNumberFormat="1" applyFont="1" applyFill="1" applyBorder="1" applyAlignment="1" applyProtection="1">
      <alignment horizontal="center" vertical="center"/>
    </xf>
    <xf numFmtId="17" fontId="17" fillId="9" borderId="18" xfId="0" applyNumberFormat="1" applyFont="1" applyFill="1" applyBorder="1" applyAlignment="1" applyProtection="1">
      <alignment horizontal="center" vertical="center"/>
    </xf>
    <xf numFmtId="17" fontId="17" fillId="9" borderId="19" xfId="0" applyNumberFormat="1" applyFont="1" applyFill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  <protection locked="0"/>
    </xf>
    <xf numFmtId="171" fontId="0" fillId="3" borderId="32" xfId="0" applyNumberFormat="1" applyFill="1" applyBorder="1" applyAlignment="1" applyProtection="1">
      <alignment vertical="center"/>
      <protection locked="0"/>
    </xf>
    <xf numFmtId="171" fontId="0" fillId="3" borderId="13" xfId="0" applyNumberFormat="1" applyFill="1" applyBorder="1" applyAlignment="1" applyProtection="1">
      <alignment vertical="center"/>
      <protection locked="0"/>
    </xf>
    <xf numFmtId="171" fontId="0" fillId="3" borderId="12" xfId="0" applyNumberFormat="1" applyFill="1" applyBorder="1" applyAlignment="1" applyProtection="1">
      <alignment vertical="center"/>
      <protection locked="0"/>
    </xf>
    <xf numFmtId="171" fontId="0" fillId="3" borderId="28" xfId="0" applyNumberFormat="1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171" fontId="0" fillId="0" borderId="34" xfId="0" applyNumberFormat="1" applyBorder="1" applyAlignment="1" applyProtection="1">
      <alignment vertical="center"/>
      <protection locked="0"/>
    </xf>
    <xf numFmtId="171" fontId="0" fillId="0" borderId="35" xfId="0" applyNumberFormat="1" applyBorder="1" applyAlignment="1" applyProtection="1">
      <alignment vertical="center"/>
      <protection locked="0"/>
    </xf>
    <xf numFmtId="171" fontId="0" fillId="0" borderId="36" xfId="0" applyNumberFormat="1" applyBorder="1" applyAlignment="1" applyProtection="1">
      <alignment vertical="center"/>
      <protection locked="0"/>
    </xf>
    <xf numFmtId="171" fontId="0" fillId="0" borderId="33" xfId="0" applyNumberFormat="1" applyBorder="1" applyAlignment="1" applyProtection="1">
      <alignment vertical="center"/>
    </xf>
    <xf numFmtId="0" fontId="0" fillId="0" borderId="28" xfId="0" applyBorder="1" applyAlignment="1" applyProtection="1">
      <alignment vertical="center"/>
      <protection locked="0"/>
    </xf>
    <xf numFmtId="171" fontId="0" fillId="0" borderId="32" xfId="0" applyNumberFormat="1" applyBorder="1" applyAlignment="1" applyProtection="1">
      <alignment vertical="center"/>
      <protection locked="0"/>
    </xf>
    <xf numFmtId="171" fontId="0" fillId="0" borderId="13" xfId="0" applyNumberFormat="1" applyBorder="1" applyAlignment="1" applyProtection="1">
      <alignment vertical="center"/>
      <protection locked="0"/>
    </xf>
    <xf numFmtId="171" fontId="0" fillId="0" borderId="12" xfId="0" applyNumberFormat="1" applyBorder="1" applyAlignment="1" applyProtection="1">
      <alignment vertical="center"/>
      <protection locked="0"/>
    </xf>
    <xf numFmtId="171" fontId="0" fillId="0" borderId="28" xfId="0" applyNumberFormat="1" applyBorder="1" applyAlignment="1" applyProtection="1">
      <alignment vertical="center"/>
    </xf>
    <xf numFmtId="0" fontId="0" fillId="0" borderId="28" xfId="0" applyBorder="1" applyAlignment="1" applyProtection="1">
      <alignment horizontal="left" vertical="center" indent="2"/>
      <protection locked="0"/>
    </xf>
    <xf numFmtId="0" fontId="0" fillId="0" borderId="37" xfId="0" applyBorder="1" applyAlignment="1" applyProtection="1">
      <alignment vertical="center" wrapText="1"/>
      <protection locked="0"/>
    </xf>
    <xf numFmtId="171" fontId="0" fillId="0" borderId="38" xfId="0" applyNumberFormat="1" applyBorder="1" applyAlignment="1" applyProtection="1">
      <alignment vertical="center"/>
      <protection locked="0"/>
    </xf>
    <xf numFmtId="171" fontId="0" fillId="0" borderId="4" xfId="0" applyNumberFormat="1" applyBorder="1" applyAlignment="1" applyProtection="1">
      <alignment vertical="center"/>
      <protection locked="0"/>
    </xf>
    <xf numFmtId="171" fontId="0" fillId="0" borderId="27" xfId="0" applyNumberFormat="1" applyBorder="1" applyAlignment="1" applyProtection="1">
      <alignment vertical="center"/>
      <protection locked="0"/>
    </xf>
    <xf numFmtId="171" fontId="0" fillId="0" borderId="37" xfId="0" applyNumberFormat="1" applyBorder="1" applyAlignment="1" applyProtection="1">
      <alignment vertical="center"/>
    </xf>
    <xf numFmtId="0" fontId="17" fillId="0" borderId="39" xfId="0" applyFont="1" applyBorder="1" applyAlignment="1" applyProtection="1">
      <alignment horizontal="center" vertical="center"/>
      <protection locked="0"/>
    </xf>
    <xf numFmtId="171" fontId="0" fillId="3" borderId="29" xfId="0" applyNumberFormat="1" applyFill="1" applyBorder="1" applyAlignment="1" applyProtection="1">
      <alignment vertical="center"/>
      <protection locked="0"/>
    </xf>
    <xf numFmtId="171" fontId="0" fillId="3" borderId="1" xfId="0" applyNumberFormat="1" applyFill="1" applyBorder="1" applyAlignment="1" applyProtection="1">
      <alignment vertical="center"/>
      <protection locked="0"/>
    </xf>
    <xf numFmtId="171" fontId="0" fillId="3" borderId="40" xfId="0" applyNumberFormat="1" applyFill="1" applyBorder="1" applyAlignment="1" applyProtection="1">
      <alignment vertical="center"/>
      <protection locked="0"/>
    </xf>
    <xf numFmtId="171" fontId="0" fillId="3" borderId="39" xfId="0" applyNumberFormat="1" applyFill="1" applyBorder="1" applyAlignment="1" applyProtection="1">
      <alignment vertical="center"/>
    </xf>
    <xf numFmtId="0" fontId="0" fillId="0" borderId="28" xfId="0" applyBorder="1" applyAlignment="1" applyProtection="1">
      <alignment vertical="center" wrapText="1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171" fontId="17" fillId="0" borderId="42" xfId="0" applyNumberFormat="1" applyFont="1" applyBorder="1" applyAlignment="1" applyProtection="1">
      <alignment vertical="center"/>
    </xf>
    <xf numFmtId="171" fontId="17" fillId="0" borderId="43" xfId="0" applyNumberFormat="1" applyFont="1" applyBorder="1" applyAlignment="1" applyProtection="1">
      <alignment vertical="center"/>
    </xf>
    <xf numFmtId="171" fontId="17" fillId="0" borderId="44" xfId="0" applyNumberFormat="1" applyFont="1" applyBorder="1" applyAlignment="1" applyProtection="1">
      <alignment vertical="center"/>
    </xf>
    <xf numFmtId="171" fontId="17" fillId="0" borderId="41" xfId="0" applyNumberFormat="1" applyFont="1" applyBorder="1" applyAlignme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3" borderId="28" xfId="0" applyFill="1" applyBorder="1" applyAlignment="1" applyProtection="1">
      <alignment vertical="center"/>
    </xf>
    <xf numFmtId="0" fontId="0" fillId="0" borderId="41" xfId="0" applyBorder="1" applyAlignment="1" applyProtection="1">
      <alignment horizontal="center" vertical="center"/>
      <protection locked="0"/>
    </xf>
    <xf numFmtId="173" fontId="15" fillId="0" borderId="42" xfId="4" applyNumberFormat="1" applyFont="1" applyBorder="1" applyAlignment="1" applyProtection="1">
      <alignment horizontal="center" vertical="center"/>
    </xf>
    <xf numFmtId="173" fontId="15" fillId="0" borderId="43" xfId="4" applyNumberFormat="1" applyFont="1" applyBorder="1" applyAlignment="1" applyProtection="1">
      <alignment horizontal="center" vertical="center"/>
    </xf>
    <xf numFmtId="173" fontId="15" fillId="0" borderId="44" xfId="4" applyNumberFormat="1" applyFont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vertical="center"/>
    </xf>
    <xf numFmtId="0" fontId="17" fillId="9" borderId="45" xfId="0" applyFont="1" applyFill="1" applyBorder="1" applyAlignment="1" applyProtection="1">
      <alignment horizontal="center" vertical="center"/>
      <protection locked="0"/>
    </xf>
    <xf numFmtId="171" fontId="17" fillId="9" borderId="46" xfId="0" applyNumberFormat="1" applyFont="1" applyFill="1" applyBorder="1" applyAlignment="1" applyProtection="1">
      <alignment horizontal="center" vertical="center"/>
    </xf>
    <xf numFmtId="171" fontId="17" fillId="9" borderId="16" xfId="0" applyNumberFormat="1" applyFont="1" applyFill="1" applyBorder="1" applyAlignment="1" applyProtection="1">
      <alignment horizontal="center" vertical="center"/>
    </xf>
    <xf numFmtId="171" fontId="17" fillId="9" borderId="15" xfId="0" applyNumberFormat="1" applyFont="1" applyFill="1" applyBorder="1" applyAlignment="1" applyProtection="1">
      <alignment horizontal="center" vertical="center"/>
    </xf>
    <xf numFmtId="171" fontId="17" fillId="9" borderId="45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171" fontId="0" fillId="0" borderId="0" xfId="0" applyNumberFormat="1" applyBorder="1" applyProtection="1">
      <protection locked="0"/>
    </xf>
    <xf numFmtId="0" fontId="16" fillId="0" borderId="0" xfId="2" applyProtection="1">
      <alignment horizontal="center" vertical="center"/>
      <protection locked="0"/>
    </xf>
    <xf numFmtId="171" fontId="0" fillId="0" borderId="0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171" fontId="17" fillId="9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171" fontId="25" fillId="0" borderId="25" xfId="6" applyNumberFormat="1" applyFont="1" applyBorder="1" applyAlignment="1" applyProtection="1">
      <alignment vertical="center"/>
      <protection locked="0"/>
    </xf>
    <xf numFmtId="171" fontId="15" fillId="0" borderId="28" xfId="6" applyNumberFormat="1" applyFont="1" applyBorder="1" applyAlignment="1" applyProtection="1">
      <alignment vertical="center"/>
      <protection locked="0"/>
    </xf>
    <xf numFmtId="0" fontId="0" fillId="3" borderId="48" xfId="0" applyFont="1" applyFill="1" applyBorder="1" applyAlignment="1" applyProtection="1">
      <alignment vertical="center" wrapText="1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171" fontId="15" fillId="3" borderId="28" xfId="6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171" fontId="15" fillId="0" borderId="28" xfId="6" applyNumberFormat="1" applyFont="1" applyFill="1" applyBorder="1" applyAlignment="1" applyProtection="1">
      <alignment vertical="center"/>
      <protection locked="0"/>
    </xf>
    <xf numFmtId="0" fontId="16" fillId="0" borderId="49" xfId="0" applyFont="1" applyBorder="1" applyAlignment="1" applyProtection="1">
      <alignment vertical="center"/>
      <protection locked="0"/>
    </xf>
    <xf numFmtId="0" fontId="16" fillId="0" borderId="47" xfId="0" applyFont="1" applyBorder="1" applyAlignment="1" applyProtection="1">
      <alignment vertical="center"/>
      <protection locked="0"/>
    </xf>
    <xf numFmtId="171" fontId="17" fillId="0" borderId="50" xfId="6" applyNumberFormat="1" applyFont="1" applyBorder="1" applyAlignment="1" applyProtection="1">
      <alignment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171" fontId="15" fillId="0" borderId="48" xfId="6" applyNumberFormat="1" applyFont="1" applyBorder="1" applyAlignment="1" applyProtection="1">
      <alignment vertical="center"/>
      <protection locked="0"/>
    </xf>
    <xf numFmtId="0" fontId="16" fillId="0" borderId="28" xfId="0" applyFont="1" applyBorder="1" applyAlignment="1" applyProtection="1">
      <alignment vertical="center"/>
      <protection locked="0"/>
    </xf>
    <xf numFmtId="0" fontId="16" fillId="0" borderId="51" xfId="0" applyFont="1" applyBorder="1" applyAlignment="1" applyProtection="1">
      <alignment vertical="center"/>
      <protection locked="0"/>
    </xf>
    <xf numFmtId="171" fontId="15" fillId="0" borderId="52" xfId="6" applyNumberFormat="1" applyFont="1" applyBorder="1" applyAlignment="1" applyProtection="1">
      <alignment vertical="center"/>
      <protection locked="0"/>
    </xf>
    <xf numFmtId="0" fontId="16" fillId="0" borderId="45" xfId="0" applyFont="1" applyBorder="1" applyAlignment="1" applyProtection="1">
      <alignment vertical="center"/>
      <protection locked="0"/>
    </xf>
    <xf numFmtId="171" fontId="17" fillId="0" borderId="8" xfId="6" applyNumberFormat="1" applyFont="1" applyBorder="1" applyAlignment="1" applyProtection="1">
      <alignment vertical="center"/>
      <protection locked="0"/>
    </xf>
    <xf numFmtId="0" fontId="16" fillId="9" borderId="31" xfId="0" applyFont="1" applyFill="1" applyBorder="1" applyAlignment="1" applyProtection="1">
      <alignment horizontal="center" vertical="center"/>
      <protection locked="0"/>
    </xf>
    <xf numFmtId="171" fontId="17" fillId="9" borderId="53" xfId="0" applyNumberFormat="1" applyFont="1" applyFill="1" applyBorder="1" applyAlignment="1" applyProtection="1">
      <alignment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vertical="center"/>
    </xf>
    <xf numFmtId="0" fontId="17" fillId="0" borderId="41" xfId="0" applyNumberFormat="1" applyFont="1" applyBorder="1" applyAlignment="1" applyProtection="1">
      <alignment horizontal="center" vertical="center"/>
    </xf>
    <xf numFmtId="0" fontId="0" fillId="3" borderId="41" xfId="0" applyFont="1" applyFill="1" applyBorder="1" applyAlignment="1" applyProtection="1">
      <alignment vertical="center"/>
    </xf>
    <xf numFmtId="171" fontId="17" fillId="9" borderId="31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0" fillId="4" borderId="31" xfId="0" applyFill="1" applyBorder="1"/>
    <xf numFmtId="4" fontId="0" fillId="0" borderId="0" xfId="0" applyNumberFormat="1" applyFill="1" applyProtection="1">
      <protection locked="0"/>
    </xf>
    <xf numFmtId="1" fontId="34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43" fontId="18" fillId="0" borderId="0" xfId="3" applyFont="1" applyFill="1" applyProtection="1">
      <protection hidden="1"/>
    </xf>
    <xf numFmtId="3" fontId="51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43" fontId="0" fillId="0" borderId="13" xfId="0" applyNumberFormat="1" applyBorder="1" applyProtection="1">
      <protection hidden="1"/>
    </xf>
    <xf numFmtId="0" fontId="0" fillId="0" borderId="0" xfId="0" applyFill="1" applyBorder="1" applyAlignment="1">
      <alignment wrapText="1"/>
    </xf>
    <xf numFmtId="43" fontId="0" fillId="0" borderId="14" xfId="0" applyNumberFormat="1" applyBorder="1" applyProtection="1">
      <protection hidden="1"/>
    </xf>
    <xf numFmtId="4" fontId="0" fillId="0" borderId="0" xfId="0" applyNumberFormat="1" applyProtection="1">
      <protection hidden="1"/>
    </xf>
    <xf numFmtId="1" fontId="0" fillId="0" borderId="1" xfId="0" applyNumberFormat="1" applyBorder="1" applyProtection="1">
      <protection hidden="1"/>
    </xf>
    <xf numFmtId="4" fontId="0" fillId="0" borderId="0" xfId="0" applyNumberFormat="1" applyProtection="1">
      <protection locked="0"/>
    </xf>
    <xf numFmtId="4" fontId="0" fillId="4" borderId="0" xfId="0" applyNumberFormat="1" applyFill="1" applyProtection="1">
      <protection locked="0"/>
    </xf>
    <xf numFmtId="4" fontId="17" fillId="6" borderId="0" xfId="0" applyNumberFormat="1" applyFont="1" applyFill="1" applyProtection="1">
      <protection locked="0"/>
    </xf>
    <xf numFmtId="165" fontId="7" fillId="0" borderId="0" xfId="10" applyNumberFormat="1" applyFont="1" applyFill="1" applyAlignment="1" applyProtection="1">
      <alignment vertical="center"/>
      <protection locked="0"/>
    </xf>
    <xf numFmtId="0" fontId="29" fillId="10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165" fontId="7" fillId="0" borderId="0" xfId="10" applyNumberFormat="1" applyFont="1" applyFill="1" applyBorder="1" applyAlignment="1" applyProtection="1">
      <alignment vertical="center"/>
      <protection locked="0"/>
    </xf>
    <xf numFmtId="165" fontId="7" fillId="0" borderId="0" xfId="10" applyNumberFormat="1" applyFont="1" applyFill="1" applyAlignment="1" applyProtection="1">
      <alignment horizontal="left" vertical="center"/>
      <protection locked="0"/>
    </xf>
    <xf numFmtId="165" fontId="1" fillId="0" borderId="0" xfId="10" applyNumberFormat="1" applyFont="1" applyFill="1" applyAlignment="1" applyProtection="1">
      <alignment vertical="center"/>
      <protection locked="0"/>
    </xf>
    <xf numFmtId="0" fontId="17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17" fillId="0" borderId="0" xfId="0" applyFont="1" applyProtection="1">
      <protection locked="0"/>
    </xf>
    <xf numFmtId="0" fontId="2" fillId="0" borderId="0" xfId="7" applyFont="1" applyFill="1" applyAlignment="1" applyProtection="1">
      <alignment horizontal="center" vertical="center" wrapText="1"/>
      <protection locked="0"/>
    </xf>
    <xf numFmtId="0" fontId="4" fillId="0" borderId="0" xfId="7" applyFont="1" applyFill="1" applyAlignment="1" applyProtection="1">
      <alignment horizontal="center" vertical="center" wrapText="1"/>
      <protection locked="0"/>
    </xf>
    <xf numFmtId="0" fontId="17" fillId="15" borderId="0" xfId="0" applyFont="1" applyFill="1" applyProtection="1">
      <protection locked="0"/>
    </xf>
    <xf numFmtId="4" fontId="17" fillId="15" borderId="0" xfId="0" applyNumberFormat="1" applyFont="1" applyFill="1" applyProtection="1">
      <protection locked="0"/>
    </xf>
    <xf numFmtId="0" fontId="24" fillId="0" borderId="0" xfId="0" applyFont="1" applyProtection="1">
      <protection locked="0"/>
    </xf>
    <xf numFmtId="0" fontId="19" fillId="5" borderId="1" xfId="0" applyFont="1" applyFill="1" applyBorder="1" applyAlignment="1" applyProtection="1">
      <alignment horizontal="left"/>
      <protection locked="0"/>
    </xf>
    <xf numFmtId="0" fontId="19" fillId="5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17" fillId="4" borderId="1" xfId="0" applyFont="1" applyFill="1" applyBorder="1" applyProtection="1">
      <protection locked="0"/>
    </xf>
    <xf numFmtId="4" fontId="17" fillId="0" borderId="1" xfId="0" applyNumberFormat="1" applyFont="1" applyBorder="1" applyProtection="1">
      <protection locked="0"/>
    </xf>
    <xf numFmtId="0" fontId="34" fillId="10" borderId="0" xfId="0" applyFont="1" applyFill="1" applyProtection="1">
      <protection locked="0"/>
    </xf>
    <xf numFmtId="4" fontId="29" fillId="10" borderId="0" xfId="0" applyNumberFormat="1" applyFont="1" applyFill="1" applyProtection="1">
      <protection locked="0"/>
    </xf>
    <xf numFmtId="0" fontId="17" fillId="4" borderId="40" xfId="0" applyFont="1" applyFill="1" applyBorder="1" applyProtection="1">
      <protection locked="0"/>
    </xf>
    <xf numFmtId="0" fontId="0" fillId="4" borderId="67" xfId="0" applyFill="1" applyBorder="1" applyProtection="1">
      <protection locked="0"/>
    </xf>
    <xf numFmtId="0" fontId="0" fillId="4" borderId="31" xfId="0" applyFill="1" applyBorder="1" applyProtection="1">
      <protection locked="0"/>
    </xf>
    <xf numFmtId="1" fontId="0" fillId="0" borderId="0" xfId="0" applyNumberFormat="1" applyProtection="1"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43" fontId="0" fillId="4" borderId="1" xfId="3" applyFon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7" fillId="0" borderId="1" xfId="0" applyFont="1" applyBorder="1" applyProtection="1">
      <protection locked="0"/>
    </xf>
    <xf numFmtId="43" fontId="0" fillId="0" borderId="0" xfId="0" applyNumberFormat="1" applyProtection="1">
      <protection locked="0"/>
    </xf>
    <xf numFmtId="1" fontId="0" fillId="0" borderId="0" xfId="0" applyNumberFormat="1" applyBorder="1" applyProtection="1"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43" fontId="0" fillId="0" borderId="0" xfId="0" applyNumberForma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7" fillId="6" borderId="0" xfId="0" applyFont="1" applyFill="1" applyAlignment="1" applyProtection="1">
      <alignment horizontal="center"/>
      <protection locked="0"/>
    </xf>
    <xf numFmtId="43" fontId="15" fillId="4" borderId="0" xfId="3" applyFont="1" applyFill="1" applyBorder="1" applyProtection="1">
      <protection locked="0"/>
    </xf>
    <xf numFmtId="43" fontId="15" fillId="0" borderId="0" xfId="3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3" fontId="15" fillId="0" borderId="3" xfId="3" applyFont="1" applyFill="1" applyBorder="1" applyProtection="1">
      <protection locked="0"/>
    </xf>
    <xf numFmtId="17" fontId="0" fillId="0" borderId="0" xfId="0" applyNumberFormat="1" applyBorder="1" applyProtection="1">
      <protection locked="0"/>
    </xf>
    <xf numFmtId="43" fontId="15" fillId="0" borderId="0" xfId="3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43" fontId="0" fillId="0" borderId="0" xfId="0" applyNumberFormat="1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14" fontId="0" fillId="4" borderId="0" xfId="0" applyNumberFormat="1" applyFont="1" applyFill="1" applyBorder="1" applyProtection="1">
      <protection locked="0"/>
    </xf>
    <xf numFmtId="9" fontId="15" fillId="4" borderId="0" xfId="11" applyFont="1" applyFill="1" applyBorder="1" applyProtection="1">
      <protection locked="0"/>
    </xf>
    <xf numFmtId="0" fontId="0" fillId="4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Protection="1">
      <protection locked="0"/>
    </xf>
    <xf numFmtId="0" fontId="0" fillId="4" borderId="31" xfId="0" applyFont="1" applyFill="1" applyBorder="1" applyProtection="1">
      <protection locked="0"/>
    </xf>
    <xf numFmtId="0" fontId="17" fillId="4" borderId="0" xfId="0" applyFont="1" applyFill="1" applyBorder="1" applyProtection="1">
      <protection locked="0"/>
    </xf>
    <xf numFmtId="14" fontId="0" fillId="0" borderId="0" xfId="0" applyNumberFormat="1" applyProtection="1">
      <protection locked="0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65" fontId="7" fillId="0" borderId="0" xfId="10" applyNumberFormat="1" applyFont="1" applyAlignment="1" applyProtection="1">
      <alignment vertical="center"/>
      <protection locked="0"/>
    </xf>
    <xf numFmtId="166" fontId="7" fillId="0" borderId="0" xfId="10" applyNumberFormat="1" applyFont="1" applyAlignment="1" applyProtection="1">
      <alignment horizontal="center" vertical="center"/>
      <protection locked="0"/>
    </xf>
    <xf numFmtId="1" fontId="7" fillId="0" borderId="0" xfId="10" applyNumberFormat="1" applyFont="1" applyAlignment="1" applyProtection="1">
      <alignment vertical="center"/>
      <protection locked="0"/>
    </xf>
    <xf numFmtId="9" fontId="7" fillId="0" borderId="0" xfId="12" applyFont="1" applyAlignment="1" applyProtection="1">
      <alignment vertical="center"/>
      <protection locked="0"/>
    </xf>
    <xf numFmtId="167" fontId="7" fillId="0" borderId="0" xfId="10" applyNumberFormat="1" applyFont="1" applyAlignment="1" applyProtection="1">
      <alignment vertical="center"/>
      <protection locked="0"/>
    </xf>
    <xf numFmtId="165" fontId="37" fillId="0" borderId="0" xfId="10" applyNumberFormat="1" applyFont="1" applyAlignment="1" applyProtection="1">
      <alignment vertical="center"/>
      <protection locked="0"/>
    </xf>
    <xf numFmtId="165" fontId="6" fillId="0" borderId="0" xfId="10" applyNumberFormat="1" applyFont="1" applyFill="1" applyAlignment="1" applyProtection="1">
      <alignment horizontal="center" vertical="center"/>
      <protection locked="0"/>
    </xf>
    <xf numFmtId="165" fontId="6" fillId="0" borderId="0" xfId="10" applyNumberFormat="1" applyFont="1" applyAlignment="1" applyProtection="1">
      <alignment vertical="center"/>
      <protection locked="0"/>
    </xf>
    <xf numFmtId="165" fontId="1" fillId="0" borderId="0" xfId="12" applyNumberFormat="1" applyFont="1" applyFill="1" applyAlignment="1" applyProtection="1">
      <alignment vertical="center"/>
      <protection locked="0"/>
    </xf>
    <xf numFmtId="165" fontId="7" fillId="0" borderId="5" xfId="10" applyNumberFormat="1" applyFont="1" applyBorder="1" applyAlignment="1" applyProtection="1">
      <alignment horizontal="left" vertical="center"/>
      <protection locked="0"/>
    </xf>
    <xf numFmtId="165" fontId="7" fillId="0" borderId="22" xfId="10" applyNumberFormat="1" applyFont="1" applyBorder="1" applyAlignment="1" applyProtection="1">
      <alignment horizontal="left" vertical="center"/>
      <protection locked="0"/>
    </xf>
    <xf numFmtId="166" fontId="7" fillId="0" borderId="6" xfId="10" applyNumberFormat="1" applyFont="1" applyFill="1" applyBorder="1" applyAlignment="1" applyProtection="1">
      <alignment horizontal="center" vertical="center"/>
      <protection locked="0"/>
    </xf>
    <xf numFmtId="165" fontId="7" fillId="0" borderId="0" xfId="10" applyNumberFormat="1" applyFont="1" applyBorder="1" applyAlignment="1" applyProtection="1">
      <alignment vertical="center"/>
      <protection locked="0"/>
    </xf>
    <xf numFmtId="1" fontId="7" fillId="0" borderId="0" xfId="10" applyNumberFormat="1" applyFont="1" applyBorder="1" applyAlignment="1" applyProtection="1">
      <alignment vertical="center"/>
      <protection locked="0"/>
    </xf>
    <xf numFmtId="9" fontId="7" fillId="0" borderId="0" xfId="12" applyFont="1" applyBorder="1" applyAlignment="1" applyProtection="1">
      <alignment vertical="center"/>
      <protection locked="0"/>
    </xf>
    <xf numFmtId="167" fontId="7" fillId="0" borderId="0" xfId="10" applyNumberFormat="1" applyFont="1" applyBorder="1" applyAlignment="1" applyProtection="1">
      <alignment vertical="center"/>
      <protection locked="0"/>
    </xf>
    <xf numFmtId="165" fontId="7" fillId="0" borderId="7" xfId="10" applyNumberFormat="1" applyFont="1" applyBorder="1" applyAlignment="1" applyProtection="1">
      <alignment horizontal="left" vertical="center"/>
      <protection locked="0"/>
    </xf>
    <xf numFmtId="165" fontId="7" fillId="0" borderId="23" xfId="10" applyNumberFormat="1" applyFont="1" applyBorder="1" applyAlignment="1" applyProtection="1">
      <alignment horizontal="left" vertical="center"/>
      <protection locked="0"/>
    </xf>
    <xf numFmtId="166" fontId="7" fillId="0" borderId="8" xfId="10" applyNumberFormat="1" applyFont="1" applyFill="1" applyBorder="1" applyAlignment="1" applyProtection="1">
      <alignment horizontal="center" vertical="center"/>
      <protection locked="0"/>
    </xf>
    <xf numFmtId="165" fontId="6" fillId="6" borderId="24" xfId="10" applyNumberFormat="1" applyFont="1" applyFill="1" applyBorder="1" applyAlignment="1" applyProtection="1">
      <alignment horizontal="center" vertical="center"/>
      <protection locked="0"/>
    </xf>
    <xf numFmtId="166" fontId="6" fillId="6" borderId="9" xfId="10" applyNumberFormat="1" applyFont="1" applyFill="1" applyBorder="1" applyAlignment="1" applyProtection="1">
      <alignment horizontal="center" vertical="center"/>
      <protection locked="0"/>
    </xf>
    <xf numFmtId="165" fontId="6" fillId="6" borderId="9" xfId="10" applyNumberFormat="1" applyFont="1" applyFill="1" applyBorder="1" applyAlignment="1" applyProtection="1">
      <alignment horizontal="center" vertical="center"/>
      <protection locked="0"/>
    </xf>
    <xf numFmtId="9" fontId="6" fillId="6" borderId="9" xfId="12" applyFont="1" applyFill="1" applyBorder="1" applyAlignment="1" applyProtection="1">
      <alignment horizontal="center" vertical="center"/>
      <protection locked="0"/>
    </xf>
    <xf numFmtId="165" fontId="6" fillId="6" borderId="11" xfId="10" applyNumberFormat="1" applyFont="1" applyFill="1" applyBorder="1" applyAlignment="1" applyProtection="1">
      <alignment horizontal="center" vertical="center"/>
      <protection locked="0"/>
    </xf>
    <xf numFmtId="165" fontId="6" fillId="6" borderId="26" xfId="10" applyNumberFormat="1" applyFont="1" applyFill="1" applyBorder="1" applyAlignment="1" applyProtection="1">
      <alignment horizontal="center" vertical="center"/>
      <protection locked="0"/>
    </xf>
    <xf numFmtId="166" fontId="6" fillId="6" borderId="27" xfId="10" applyNumberFormat="1" applyFont="1" applyFill="1" applyBorder="1" applyAlignment="1" applyProtection="1">
      <alignment horizontal="center" vertical="center"/>
      <protection locked="0"/>
    </xf>
    <xf numFmtId="165" fontId="6" fillId="6" borderId="27" xfId="10" applyNumberFormat="1" applyFont="1" applyFill="1" applyBorder="1" applyAlignment="1" applyProtection="1">
      <alignment horizontal="center" vertical="center"/>
      <protection locked="0"/>
    </xf>
    <xf numFmtId="1" fontId="6" fillId="6" borderId="27" xfId="10" applyNumberFormat="1" applyFont="1" applyFill="1" applyBorder="1" applyAlignment="1" applyProtection="1">
      <alignment horizontal="center" vertical="center"/>
      <protection locked="0"/>
    </xf>
    <xf numFmtId="9" fontId="6" fillId="6" borderId="27" xfId="12" applyFont="1" applyFill="1" applyBorder="1" applyAlignment="1" applyProtection="1">
      <alignment horizontal="center" vertical="center" wrapText="1"/>
      <protection locked="0"/>
    </xf>
    <xf numFmtId="165" fontId="6" fillId="6" borderId="27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4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2" xfId="10" applyNumberFormat="1" applyFont="1" applyFill="1" applyBorder="1" applyAlignment="1" applyProtection="1">
      <alignment horizontal="center" vertical="center"/>
      <protection locked="0"/>
    </xf>
    <xf numFmtId="165" fontId="1" fillId="0" borderId="13" xfId="10" applyNumberFormat="1" applyFont="1" applyFill="1" applyBorder="1" applyAlignment="1" applyProtection="1">
      <alignment vertical="center"/>
      <protection locked="0"/>
    </xf>
    <xf numFmtId="165" fontId="1" fillId="0" borderId="9" xfId="10" applyNumberFormat="1" applyFont="1" applyFill="1" applyBorder="1" applyAlignment="1" applyProtection="1">
      <alignment horizontal="center" vertical="center"/>
      <protection locked="0"/>
    </xf>
    <xf numFmtId="1" fontId="1" fillId="0" borderId="9" xfId="10" applyNumberFormat="1" applyFont="1" applyFill="1" applyBorder="1" applyAlignment="1" applyProtection="1">
      <alignment vertical="center"/>
      <protection locked="0"/>
    </xf>
    <xf numFmtId="1" fontId="1" fillId="0" borderId="12" xfId="10" applyNumberFormat="1" applyFont="1" applyFill="1" applyBorder="1" applyAlignment="1" applyProtection="1">
      <alignment vertical="center"/>
      <protection locked="0"/>
    </xf>
    <xf numFmtId="165" fontId="1" fillId="0" borderId="9" xfId="10" applyNumberFormat="1" applyFont="1" applyFill="1" applyBorder="1" applyAlignment="1" applyProtection="1">
      <alignment vertical="center"/>
      <protection locked="0"/>
    </xf>
    <xf numFmtId="9" fontId="1" fillId="4" borderId="9" xfId="12" applyFont="1" applyFill="1" applyBorder="1" applyAlignment="1" applyProtection="1">
      <alignment vertical="center"/>
      <protection locked="0"/>
    </xf>
    <xf numFmtId="167" fontId="1" fillId="0" borderId="9" xfId="10" applyNumberFormat="1" applyFont="1" applyFill="1" applyBorder="1" applyAlignment="1" applyProtection="1">
      <alignment vertical="center"/>
      <protection locked="0"/>
    </xf>
    <xf numFmtId="165" fontId="1" fillId="4" borderId="10" xfId="10" applyNumberFormat="1" applyFont="1" applyFill="1" applyBorder="1" applyAlignment="1" applyProtection="1">
      <alignment horizontal="right" vertical="center"/>
      <protection locked="0"/>
    </xf>
    <xf numFmtId="165" fontId="1" fillId="0" borderId="11" xfId="10" applyNumberFormat="1" applyFont="1" applyFill="1" applyBorder="1" applyAlignment="1" applyProtection="1">
      <alignment vertical="center"/>
      <protection locked="0"/>
    </xf>
    <xf numFmtId="9" fontId="1" fillId="0" borderId="10" xfId="12" applyFont="1" applyFill="1" applyBorder="1" applyAlignment="1" applyProtection="1">
      <alignment horizontal="right" vertical="center"/>
      <protection locked="0"/>
    </xf>
    <xf numFmtId="165" fontId="1" fillId="0" borderId="0" xfId="10" applyNumberFormat="1" applyFont="1" applyFill="1" applyBorder="1" applyAlignment="1" applyProtection="1">
      <alignment vertical="center"/>
      <protection locked="0"/>
    </xf>
    <xf numFmtId="166" fontId="1" fillId="0" borderId="12" xfId="10" applyNumberFormat="1" applyFont="1" applyFill="1" applyBorder="1" applyAlignment="1" applyProtection="1">
      <alignment horizontal="center" vertical="center"/>
      <protection locked="0"/>
    </xf>
    <xf numFmtId="165" fontId="1" fillId="0" borderId="12" xfId="10" applyNumberFormat="1" applyFont="1" applyFill="1" applyBorder="1" applyAlignment="1" applyProtection="1">
      <alignment horizontal="center" vertical="center"/>
      <protection locked="0"/>
    </xf>
    <xf numFmtId="165" fontId="1" fillId="0" borderId="12" xfId="10" applyNumberFormat="1" applyFont="1" applyFill="1" applyBorder="1" applyAlignment="1" applyProtection="1">
      <alignment vertical="center"/>
      <protection locked="0"/>
    </xf>
    <xf numFmtId="9" fontId="1" fillId="4" borderId="12" xfId="12" applyFont="1" applyFill="1" applyBorder="1" applyAlignment="1" applyProtection="1">
      <alignment vertical="center"/>
      <protection locked="0"/>
    </xf>
    <xf numFmtId="167" fontId="1" fillId="0" borderId="12" xfId="10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1" fillId="0" borderId="13" xfId="10" applyNumberFormat="1" applyFont="1" applyFill="1" applyBorder="1" applyAlignment="1" applyProtection="1">
      <alignment horizontal="right" vertical="center"/>
      <protection locked="0"/>
    </xf>
    <xf numFmtId="9" fontId="1" fillId="0" borderId="12" xfId="12" applyFont="1" applyFill="1" applyBorder="1" applyAlignment="1" applyProtection="1">
      <alignment vertical="center"/>
      <protection locked="0"/>
    </xf>
    <xf numFmtId="165" fontId="1" fillId="0" borderId="13" xfId="10" applyNumberFormat="1" applyFont="1" applyFill="1" applyBorder="1" applyAlignment="1" applyProtection="1">
      <alignment horizontal="center" vertical="center"/>
      <protection locked="0"/>
    </xf>
    <xf numFmtId="165" fontId="7" fillId="0" borderId="13" xfId="10" applyNumberFormat="1" applyFont="1" applyBorder="1" applyAlignment="1" applyProtection="1">
      <alignment vertical="center"/>
      <protection locked="0"/>
    </xf>
    <xf numFmtId="166" fontId="7" fillId="0" borderId="12" xfId="10" applyNumberFormat="1" applyFont="1" applyFill="1" applyBorder="1" applyAlignment="1" applyProtection="1">
      <alignment horizontal="center" vertical="center"/>
      <protection locked="0"/>
    </xf>
    <xf numFmtId="165" fontId="7" fillId="0" borderId="12" xfId="10" applyNumberFormat="1" applyFont="1" applyFill="1" applyBorder="1" applyAlignment="1" applyProtection="1">
      <alignment horizontal="center" vertical="center"/>
      <protection locked="0"/>
    </xf>
    <xf numFmtId="1" fontId="7" fillId="0" borderId="12" xfId="10" applyNumberFormat="1" applyFont="1" applyFill="1" applyBorder="1" applyAlignment="1" applyProtection="1">
      <alignment vertical="center"/>
      <protection locked="0"/>
    </xf>
    <xf numFmtId="165" fontId="7" fillId="0" borderId="12" xfId="10" applyNumberFormat="1" applyFont="1" applyFill="1" applyBorder="1" applyAlignment="1" applyProtection="1">
      <alignment vertical="center"/>
      <protection locked="0"/>
    </xf>
    <xf numFmtId="9" fontId="7" fillId="0" borderId="12" xfId="12" applyFont="1" applyFill="1" applyBorder="1" applyAlignment="1" applyProtection="1">
      <alignment vertical="center"/>
      <protection locked="0"/>
    </xf>
    <xf numFmtId="167" fontId="7" fillId="0" borderId="12" xfId="10" applyNumberFormat="1" applyFont="1" applyFill="1" applyBorder="1" applyAlignment="1" applyProtection="1">
      <alignment vertical="center"/>
      <protection locked="0"/>
    </xf>
    <xf numFmtId="165" fontId="7" fillId="0" borderId="14" xfId="10" applyNumberFormat="1" applyFont="1" applyFill="1" applyBorder="1" applyAlignment="1" applyProtection="1">
      <alignment vertical="center"/>
      <protection locked="0"/>
    </xf>
    <xf numFmtId="165" fontId="7" fillId="0" borderId="13" xfId="10" applyNumberFormat="1" applyFont="1" applyFill="1" applyBorder="1" applyAlignment="1" applyProtection="1">
      <alignment horizontal="center" vertical="center"/>
      <protection locked="0"/>
    </xf>
    <xf numFmtId="9" fontId="7" fillId="0" borderId="23" xfId="11" applyFont="1" applyFill="1" applyBorder="1" applyAlignment="1" applyProtection="1">
      <alignment horizontal="left" vertical="center"/>
      <protection locked="0"/>
    </xf>
    <xf numFmtId="166" fontId="7" fillId="0" borderId="15" xfId="10" applyNumberFormat="1" applyFont="1" applyFill="1" applyBorder="1" applyAlignment="1" applyProtection="1">
      <alignment horizontal="center" vertical="center"/>
      <protection locked="0"/>
    </xf>
    <xf numFmtId="165" fontId="7" fillId="0" borderId="15" xfId="10" applyNumberFormat="1" applyFont="1" applyFill="1" applyBorder="1" applyAlignment="1" applyProtection="1">
      <alignment horizontal="center" vertical="center"/>
      <protection locked="0"/>
    </xf>
    <xf numFmtId="1" fontId="7" fillId="0" borderId="15" xfId="10" applyNumberFormat="1" applyFont="1" applyFill="1" applyBorder="1" applyAlignment="1" applyProtection="1">
      <alignment vertical="center"/>
      <protection locked="0"/>
    </xf>
    <xf numFmtId="165" fontId="7" fillId="0" borderId="15" xfId="10" applyNumberFormat="1" applyFont="1" applyFill="1" applyBorder="1" applyAlignment="1" applyProtection="1">
      <alignment vertical="center"/>
      <protection locked="0"/>
    </xf>
    <xf numFmtId="9" fontId="7" fillId="0" borderId="15" xfId="12" applyFont="1" applyFill="1" applyBorder="1" applyAlignment="1" applyProtection="1">
      <alignment vertical="center"/>
      <protection locked="0"/>
    </xf>
    <xf numFmtId="167" fontId="7" fillId="0" borderId="15" xfId="10" applyNumberFormat="1" applyFont="1" applyFill="1" applyBorder="1" applyAlignment="1" applyProtection="1">
      <alignment vertical="center"/>
      <protection locked="0"/>
    </xf>
    <xf numFmtId="165" fontId="7" fillId="0" borderId="16" xfId="10" applyNumberFormat="1" applyFont="1" applyFill="1" applyBorder="1" applyAlignment="1" applyProtection="1">
      <alignment horizontal="center" vertical="center"/>
      <protection locked="0"/>
    </xf>
    <xf numFmtId="165" fontId="7" fillId="0" borderId="17" xfId="10" applyNumberFormat="1" applyFont="1" applyFill="1" applyBorder="1" applyAlignment="1" applyProtection="1">
      <alignment vertical="center"/>
      <protection locked="0"/>
    </xf>
    <xf numFmtId="165" fontId="6" fillId="2" borderId="22" xfId="10" applyNumberFormat="1" applyFont="1" applyFill="1" applyBorder="1" applyAlignment="1" applyProtection="1">
      <alignment vertical="center"/>
      <protection locked="0"/>
    </xf>
    <xf numFmtId="166" fontId="6" fillId="2" borderId="18" xfId="10" applyNumberFormat="1" applyFont="1" applyFill="1" applyBorder="1" applyAlignment="1" applyProtection="1">
      <alignment horizontal="center" vertical="center"/>
      <protection locked="0"/>
    </xf>
    <xf numFmtId="165" fontId="6" fillId="2" borderId="19" xfId="10" applyNumberFormat="1" applyFont="1" applyFill="1" applyBorder="1" applyAlignment="1" applyProtection="1">
      <alignment horizontal="center" vertical="center"/>
      <protection locked="0"/>
    </xf>
    <xf numFmtId="1" fontId="6" fillId="2" borderId="19" xfId="10" applyNumberFormat="1" applyFont="1" applyFill="1" applyBorder="1" applyAlignment="1" applyProtection="1">
      <alignment vertical="center"/>
      <protection locked="0"/>
    </xf>
    <xf numFmtId="165" fontId="6" fillId="2" borderId="19" xfId="10" applyNumberFormat="1" applyFont="1" applyFill="1" applyBorder="1" applyAlignment="1" applyProtection="1">
      <alignment horizontal="right" vertical="center"/>
      <protection locked="0"/>
    </xf>
    <xf numFmtId="9" fontId="6" fillId="2" borderId="18" xfId="12" applyFont="1" applyFill="1" applyBorder="1" applyAlignment="1" applyProtection="1">
      <alignment vertical="center"/>
      <protection locked="0"/>
    </xf>
    <xf numFmtId="167" fontId="6" fillId="2" borderId="19" xfId="10" applyNumberFormat="1" applyFont="1" applyFill="1" applyBorder="1" applyAlignment="1" applyProtection="1">
      <alignment vertical="center"/>
      <protection locked="0"/>
    </xf>
    <xf numFmtId="165" fontId="6" fillId="2" borderId="18" xfId="10" applyNumberFormat="1" applyFont="1" applyFill="1" applyBorder="1" applyAlignment="1" applyProtection="1">
      <alignment horizontal="right" vertical="center"/>
      <protection locked="0"/>
    </xf>
    <xf numFmtId="165" fontId="6" fillId="2" borderId="20" xfId="10" applyNumberFormat="1" applyFont="1" applyFill="1" applyBorder="1" applyAlignment="1" applyProtection="1">
      <alignment vertical="center"/>
      <protection locked="0"/>
    </xf>
    <xf numFmtId="165" fontId="7" fillId="2" borderId="21" xfId="10" applyNumberFormat="1" applyFont="1" applyFill="1" applyBorder="1" applyAlignment="1" applyProtection="1">
      <alignment horizontal="center" vertical="center"/>
      <protection locked="0"/>
    </xf>
    <xf numFmtId="165" fontId="6" fillId="0" borderId="0" xfId="10" applyNumberFormat="1" applyFont="1" applyFill="1" applyAlignment="1" applyProtection="1">
      <alignment vertical="center"/>
      <protection locked="0"/>
    </xf>
    <xf numFmtId="168" fontId="1" fillId="0" borderId="13" xfId="10" applyNumberFormat="1" applyFont="1" applyFill="1" applyBorder="1" applyAlignment="1" applyProtection="1">
      <alignment horizontal="right" vertical="center"/>
      <protection locked="0"/>
    </xf>
    <xf numFmtId="165" fontId="7" fillId="0" borderId="23" xfId="10" applyNumberFormat="1" applyFont="1" applyFill="1" applyBorder="1" applyAlignment="1" applyProtection="1">
      <alignment vertical="center"/>
      <protection locked="0"/>
    </xf>
    <xf numFmtId="165" fontId="1" fillId="7" borderId="13" xfId="10" applyNumberFormat="1" applyFont="1" applyFill="1" applyBorder="1" applyAlignment="1" applyProtection="1">
      <alignment horizontal="right" vertical="center"/>
      <protection locked="0"/>
    </xf>
    <xf numFmtId="9" fontId="1" fillId="0" borderId="13" xfId="12" applyFont="1" applyFill="1" applyBorder="1" applyAlignment="1" applyProtection="1">
      <alignment horizontal="right" vertical="center"/>
      <protection locked="0"/>
    </xf>
    <xf numFmtId="165" fontId="7" fillId="0" borderId="16" xfId="10" applyNumberFormat="1" applyFont="1" applyFill="1" applyBorder="1" applyAlignment="1" applyProtection="1">
      <alignment vertical="center"/>
      <protection locked="0"/>
    </xf>
    <xf numFmtId="1" fontId="36" fillId="0" borderId="0" xfId="1" applyNumberFormat="1" applyAlignment="1" applyProtection="1">
      <alignment vertical="center"/>
      <protection locked="0"/>
    </xf>
    <xf numFmtId="165" fontId="36" fillId="0" borderId="0" xfId="1" applyNumberFormat="1" applyAlignment="1" applyProtection="1">
      <alignment vertical="center"/>
      <protection locked="0"/>
    </xf>
    <xf numFmtId="1" fontId="1" fillId="0" borderId="12" xfId="10" applyNumberFormat="1" applyFont="1" applyFill="1" applyBorder="1" applyAlignment="1" applyProtection="1">
      <alignment vertical="center"/>
      <protection hidden="1"/>
    </xf>
    <xf numFmtId="165" fontId="1" fillId="0" borderId="9" xfId="10" applyNumberFormat="1" applyFont="1" applyFill="1" applyBorder="1" applyAlignment="1" applyProtection="1">
      <alignment horizontal="center" vertical="center"/>
      <protection hidden="1"/>
    </xf>
    <xf numFmtId="1" fontId="1" fillId="0" borderId="9" xfId="10" applyNumberFormat="1" applyFont="1" applyFill="1" applyBorder="1" applyAlignment="1" applyProtection="1">
      <alignment vertical="center"/>
      <protection hidden="1"/>
    </xf>
    <xf numFmtId="165" fontId="1" fillId="0" borderId="12" xfId="10" applyNumberFormat="1" applyFont="1" applyFill="1" applyBorder="1" applyAlignment="1" applyProtection="1">
      <alignment horizontal="center" vertical="center"/>
      <protection hidden="1"/>
    </xf>
    <xf numFmtId="165" fontId="1" fillId="0" borderId="9" xfId="10" applyNumberFormat="1" applyFont="1" applyFill="1" applyBorder="1" applyAlignment="1" applyProtection="1">
      <alignment vertical="center"/>
      <protection hidden="1"/>
    </xf>
    <xf numFmtId="165" fontId="1" fillId="0" borderId="12" xfId="10" applyNumberFormat="1" applyFont="1" applyFill="1" applyBorder="1" applyAlignment="1" applyProtection="1">
      <alignment vertical="center"/>
      <protection hidden="1"/>
    </xf>
    <xf numFmtId="165" fontId="1" fillId="0" borderId="11" xfId="10" applyNumberFormat="1" applyFont="1" applyFill="1" applyBorder="1" applyAlignment="1" applyProtection="1">
      <alignment vertical="center"/>
      <protection hidden="1"/>
    </xf>
    <xf numFmtId="0" fontId="13" fillId="0" borderId="0" xfId="8" applyFont="1" applyProtection="1">
      <protection locked="0"/>
    </xf>
    <xf numFmtId="0" fontId="14" fillId="0" borderId="0" xfId="8" applyFont="1" applyProtection="1">
      <protection locked="0"/>
    </xf>
    <xf numFmtId="0" fontId="8" fillId="0" borderId="0" xfId="8" applyFont="1" applyProtection="1">
      <protection locked="0"/>
    </xf>
    <xf numFmtId="0" fontId="11" fillId="0" borderId="0" xfId="8" applyFont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4" fontId="0" fillId="4" borderId="0" xfId="0" applyNumberFormat="1" applyFont="1" applyFill="1" applyBorder="1" applyProtection="1">
      <protection locked="0"/>
    </xf>
    <xf numFmtId="4" fontId="0" fillId="9" borderId="0" xfId="0" applyNumberFormat="1" applyFont="1" applyFill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0" fontId="18" fillId="0" borderId="0" xfId="8" applyFont="1" applyProtection="1">
      <protection locked="0"/>
    </xf>
    <xf numFmtId="0" fontId="0" fillId="9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6" borderId="0" xfId="0" applyFon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0" fillId="0" borderId="0" xfId="0" applyNumberFormat="1" applyFont="1" applyProtection="1">
      <protection locked="0"/>
    </xf>
    <xf numFmtId="0" fontId="11" fillId="4" borderId="0" xfId="8" applyFont="1" applyFill="1" applyProtection="1">
      <protection locked="0"/>
    </xf>
    <xf numFmtId="0" fontId="11" fillId="9" borderId="0" xfId="8" applyFont="1" applyFill="1" applyProtection="1">
      <protection locked="0"/>
    </xf>
    <xf numFmtId="0" fontId="8" fillId="9" borderId="0" xfId="8" applyFont="1" applyFill="1" applyProtection="1">
      <protection locked="0"/>
    </xf>
    <xf numFmtId="0" fontId="14" fillId="4" borderId="0" xfId="8" applyFont="1" applyFill="1" applyProtection="1">
      <protection locked="0"/>
    </xf>
    <xf numFmtId="0" fontId="8" fillId="4" borderId="0" xfId="8" applyFont="1" applyFill="1" applyProtection="1">
      <protection locked="0"/>
    </xf>
    <xf numFmtId="0" fontId="14" fillId="15" borderId="0" xfId="8" applyFont="1" applyFill="1" applyProtection="1">
      <protection locked="0"/>
    </xf>
    <xf numFmtId="0" fontId="8" fillId="15" borderId="0" xfId="8" applyFont="1" applyFill="1" applyProtection="1">
      <protection locked="0"/>
    </xf>
    <xf numFmtId="9" fontId="0" fillId="0" borderId="0" xfId="0" applyNumberFormat="1" applyFont="1" applyProtection="1">
      <protection locked="0"/>
    </xf>
    <xf numFmtId="2" fontId="19" fillId="4" borderId="0" xfId="8" applyNumberFormat="1" applyFont="1" applyFill="1" applyProtection="1">
      <protection locked="0"/>
    </xf>
    <xf numFmtId="0" fontId="8" fillId="0" borderId="0" xfId="8" applyFont="1" applyFill="1" applyProtection="1">
      <protection locked="0"/>
    </xf>
    <xf numFmtId="0" fontId="18" fillId="0" borderId="0" xfId="8" applyFont="1" applyAlignment="1" applyProtection="1">
      <alignment wrapText="1"/>
      <protection locked="0"/>
    </xf>
    <xf numFmtId="9" fontId="0" fillId="0" borderId="0" xfId="0" applyNumberFormat="1" applyFont="1" applyAlignment="1" applyProtection="1">
      <alignment vertical="center"/>
      <protection locked="0"/>
    </xf>
    <xf numFmtId="0" fontId="19" fillId="0" borderId="0" xfId="8" applyFont="1" applyProtection="1">
      <protection locked="0"/>
    </xf>
    <xf numFmtId="0" fontId="41" fillId="0" borderId="0" xfId="8" applyFont="1" applyProtection="1">
      <protection locked="0"/>
    </xf>
    <xf numFmtId="0" fontId="19" fillId="0" borderId="0" xfId="8" applyFont="1" applyFill="1" applyBorder="1" applyAlignment="1" applyProtection="1">
      <alignment vertical="center"/>
      <protection locked="0"/>
    </xf>
    <xf numFmtId="0" fontId="18" fillId="0" borderId="0" xfId="8" applyFont="1" applyFill="1" applyBorder="1" applyProtection="1">
      <protection locked="0"/>
    </xf>
    <xf numFmtId="0" fontId="19" fillId="6" borderId="43" xfId="8" applyFont="1" applyFill="1" applyBorder="1" applyAlignment="1" applyProtection="1">
      <alignment horizontal="center"/>
      <protection locked="0"/>
    </xf>
    <xf numFmtId="0" fontId="19" fillId="6" borderId="56" xfId="8" applyFont="1" applyFill="1" applyBorder="1" applyAlignment="1" applyProtection="1">
      <alignment horizontal="center"/>
      <protection locked="0"/>
    </xf>
    <xf numFmtId="0" fontId="19" fillId="6" borderId="43" xfId="8" applyFont="1" applyFill="1" applyBorder="1" applyAlignment="1" applyProtection="1">
      <alignment horizontal="center" vertical="center"/>
      <protection locked="0"/>
    </xf>
    <xf numFmtId="0" fontId="19" fillId="6" borderId="56" xfId="8" applyFont="1" applyFill="1" applyBorder="1" applyAlignment="1" applyProtection="1">
      <alignment horizontal="center" vertical="center"/>
      <protection locked="0"/>
    </xf>
    <xf numFmtId="0" fontId="19" fillId="19" borderId="13" xfId="8" applyFont="1" applyFill="1" applyBorder="1" applyProtection="1">
      <protection locked="0"/>
    </xf>
    <xf numFmtId="14" fontId="18" fillId="19" borderId="13" xfId="8" applyNumberFormat="1" applyFont="1" applyFill="1" applyBorder="1" applyProtection="1">
      <protection locked="0"/>
    </xf>
    <xf numFmtId="0" fontId="8" fillId="19" borderId="70" xfId="8" applyFont="1" applyFill="1" applyBorder="1" applyProtection="1">
      <protection locked="0"/>
    </xf>
    <xf numFmtId="0" fontId="8" fillId="19" borderId="0" xfId="8" applyFont="1" applyFill="1" applyBorder="1" applyProtection="1">
      <protection locked="0"/>
    </xf>
    <xf numFmtId="0" fontId="18" fillId="19" borderId="13" xfId="8" applyFont="1" applyFill="1" applyBorder="1" applyProtection="1">
      <protection locked="0"/>
    </xf>
    <xf numFmtId="4" fontId="18" fillId="19" borderId="70" xfId="8" applyNumberFormat="1" applyFont="1" applyFill="1" applyBorder="1" applyProtection="1">
      <protection locked="0"/>
    </xf>
    <xf numFmtId="4" fontId="19" fillId="19" borderId="70" xfId="8" applyNumberFormat="1" applyFont="1" applyFill="1" applyBorder="1" applyProtection="1">
      <protection locked="0"/>
    </xf>
    <xf numFmtId="3" fontId="18" fillId="19" borderId="13" xfId="8" applyNumberFormat="1" applyFont="1" applyFill="1" applyBorder="1" applyAlignment="1" applyProtection="1">
      <alignment horizontal="center"/>
      <protection locked="0"/>
    </xf>
    <xf numFmtId="0" fontId="18" fillId="19" borderId="57" xfId="8" applyFont="1" applyFill="1" applyBorder="1" applyAlignment="1" applyProtection="1">
      <alignment horizontal="center"/>
      <protection locked="0"/>
    </xf>
    <xf numFmtId="2" fontId="18" fillId="19" borderId="57" xfId="8" applyNumberFormat="1" applyFont="1" applyFill="1" applyBorder="1" applyAlignment="1" applyProtection="1">
      <alignment horizontal="right"/>
      <protection locked="0"/>
    </xf>
    <xf numFmtId="4" fontId="18" fillId="19" borderId="57" xfId="8" applyNumberFormat="1" applyFont="1" applyFill="1" applyBorder="1" applyAlignment="1" applyProtection="1">
      <alignment horizontal="center"/>
      <protection locked="0"/>
    </xf>
    <xf numFmtId="2" fontId="18" fillId="19" borderId="12" xfId="8" applyNumberFormat="1" applyFont="1" applyFill="1" applyBorder="1" applyProtection="1">
      <protection locked="0"/>
    </xf>
    <xf numFmtId="4" fontId="18" fillId="19" borderId="13" xfId="8" applyNumberFormat="1" applyFont="1" applyFill="1" applyBorder="1" applyProtection="1">
      <protection locked="0"/>
    </xf>
    <xf numFmtId="0" fontId="8" fillId="19" borderId="13" xfId="8" applyFont="1" applyFill="1" applyBorder="1" applyProtection="1">
      <protection locked="0"/>
    </xf>
    <xf numFmtId="4" fontId="18" fillId="0" borderId="0" xfId="8" applyNumberFormat="1" applyFont="1" applyFill="1" applyBorder="1" applyProtection="1">
      <protection locked="0"/>
    </xf>
    <xf numFmtId="0" fontId="18" fillId="4" borderId="13" xfId="8" applyFont="1" applyFill="1" applyBorder="1" applyProtection="1">
      <protection locked="0"/>
    </xf>
    <xf numFmtId="14" fontId="18" fillId="4" borderId="13" xfId="8" applyNumberFormat="1" applyFont="1" applyFill="1" applyBorder="1" applyProtection="1">
      <protection locked="0"/>
    </xf>
    <xf numFmtId="0" fontId="8" fillId="4" borderId="13" xfId="8" applyFont="1" applyFill="1" applyBorder="1" applyProtection="1">
      <protection locked="0"/>
    </xf>
    <xf numFmtId="0" fontId="8" fillId="4" borderId="0" xfId="8" applyFont="1" applyFill="1" applyBorder="1" applyProtection="1">
      <protection locked="0"/>
    </xf>
    <xf numFmtId="3" fontId="18" fillId="4" borderId="13" xfId="8" applyNumberFormat="1" applyFont="1" applyFill="1" applyBorder="1" applyProtection="1">
      <protection locked="0"/>
    </xf>
    <xf numFmtId="4" fontId="18" fillId="0" borderId="13" xfId="8" applyNumberFormat="1" applyFont="1" applyFill="1" applyBorder="1" applyProtection="1">
      <protection locked="0"/>
    </xf>
    <xf numFmtId="3" fontId="18" fillId="4" borderId="13" xfId="8" applyNumberFormat="1" applyFont="1" applyFill="1" applyBorder="1" applyAlignment="1" applyProtection="1">
      <alignment horizontal="center"/>
      <protection locked="0"/>
    </xf>
    <xf numFmtId="2" fontId="18" fillId="4" borderId="13" xfId="8" applyNumberFormat="1" applyFont="1" applyFill="1" applyBorder="1" applyProtection="1">
      <protection locked="0"/>
    </xf>
    <xf numFmtId="2" fontId="18" fillId="0" borderId="57" xfId="8" applyNumberFormat="1" applyFont="1" applyFill="1" applyBorder="1" applyAlignment="1" applyProtection="1">
      <alignment horizontal="right"/>
      <protection locked="0"/>
    </xf>
    <xf numFmtId="4" fontId="18" fillId="4" borderId="57" xfId="8" applyNumberFormat="1" applyFont="1" applyFill="1" applyBorder="1" applyProtection="1">
      <protection locked="0"/>
    </xf>
    <xf numFmtId="2" fontId="18" fillId="4" borderId="12" xfId="8" applyNumberFormat="1" applyFont="1" applyFill="1" applyBorder="1" applyProtection="1">
      <protection locked="0"/>
    </xf>
    <xf numFmtId="4" fontId="19" fillId="0" borderId="0" xfId="8" applyNumberFormat="1" applyFont="1" applyFill="1" applyBorder="1" applyProtection="1">
      <protection locked="0"/>
    </xf>
    <xf numFmtId="0" fontId="18" fillId="4" borderId="13" xfId="8" applyFont="1" applyFill="1" applyBorder="1" applyAlignment="1" applyProtection="1">
      <alignment horizontal="center"/>
      <protection locked="0"/>
    </xf>
    <xf numFmtId="4" fontId="18" fillId="4" borderId="13" xfId="8" applyNumberFormat="1" applyFont="1" applyFill="1" applyBorder="1" applyAlignment="1" applyProtection="1">
      <alignment horizontal="center"/>
      <protection locked="0"/>
    </xf>
    <xf numFmtId="0" fontId="18" fillId="4" borderId="1" xfId="8" applyFont="1" applyFill="1" applyBorder="1" applyProtection="1">
      <protection locked="0"/>
    </xf>
    <xf numFmtId="14" fontId="18" fillId="4" borderId="1" xfId="8" applyNumberFormat="1" applyFont="1" applyFill="1" applyBorder="1" applyProtection="1">
      <protection locked="0"/>
    </xf>
    <xf numFmtId="0" fontId="8" fillId="4" borderId="1" xfId="8" applyFont="1" applyFill="1" applyBorder="1" applyProtection="1">
      <protection locked="0"/>
    </xf>
    <xf numFmtId="0" fontId="8" fillId="4" borderId="67" xfId="8" applyFont="1" applyFill="1" applyBorder="1" applyProtection="1">
      <protection locked="0"/>
    </xf>
    <xf numFmtId="3" fontId="18" fillId="4" borderId="1" xfId="8" applyNumberFormat="1" applyFont="1" applyFill="1" applyBorder="1" applyProtection="1">
      <protection locked="0"/>
    </xf>
    <xf numFmtId="4" fontId="18" fillId="0" borderId="1" xfId="8" applyNumberFormat="1" applyFont="1" applyFill="1" applyBorder="1" applyProtection="1">
      <protection locked="0"/>
    </xf>
    <xf numFmtId="3" fontId="18" fillId="4" borderId="1" xfId="8" applyNumberFormat="1" applyFont="1" applyFill="1" applyBorder="1" applyAlignment="1" applyProtection="1">
      <alignment horizontal="center"/>
      <protection locked="0"/>
    </xf>
    <xf numFmtId="0" fontId="18" fillId="4" borderId="1" xfId="8" applyFont="1" applyFill="1" applyBorder="1" applyAlignment="1" applyProtection="1">
      <alignment horizontal="center"/>
      <protection locked="0"/>
    </xf>
    <xf numFmtId="2" fontId="18" fillId="0" borderId="69" xfId="8" applyNumberFormat="1" applyFont="1" applyFill="1" applyBorder="1" applyAlignment="1" applyProtection="1">
      <alignment horizontal="right"/>
      <protection locked="0"/>
    </xf>
    <xf numFmtId="2" fontId="18" fillId="4" borderId="1" xfId="8" applyNumberFormat="1" applyFont="1" applyFill="1" applyBorder="1" applyProtection="1">
      <protection locked="0"/>
    </xf>
    <xf numFmtId="2" fontId="18" fillId="4" borderId="40" xfId="8" applyNumberFormat="1" applyFont="1" applyFill="1" applyBorder="1" applyProtection="1">
      <protection locked="0"/>
    </xf>
    <xf numFmtId="3" fontId="18" fillId="19" borderId="13" xfId="8" applyNumberFormat="1" applyFont="1" applyFill="1" applyBorder="1" applyProtection="1">
      <protection locked="0"/>
    </xf>
    <xf numFmtId="2" fontId="18" fillId="19" borderId="13" xfId="8" applyNumberFormat="1" applyFont="1" applyFill="1" applyBorder="1" applyProtection="1">
      <protection locked="0"/>
    </xf>
    <xf numFmtId="0" fontId="18" fillId="4" borderId="12" xfId="8" applyFont="1" applyFill="1" applyBorder="1" applyProtection="1">
      <protection locked="0"/>
    </xf>
    <xf numFmtId="0" fontId="8" fillId="4" borderId="69" xfId="8" applyFont="1" applyFill="1" applyBorder="1" applyProtection="1">
      <protection locked="0"/>
    </xf>
    <xf numFmtId="0" fontId="8" fillId="4" borderId="40" xfId="8" applyFont="1" applyFill="1" applyBorder="1" applyProtection="1">
      <protection locked="0"/>
    </xf>
    <xf numFmtId="4" fontId="8" fillId="0" borderId="0" xfId="8" applyNumberFormat="1" applyFont="1" applyFill="1" applyBorder="1" applyProtection="1">
      <protection locked="0"/>
    </xf>
    <xf numFmtId="0" fontId="8" fillId="0" borderId="0" xfId="8" applyFont="1" applyFill="1" applyBorder="1" applyProtection="1">
      <protection locked="0"/>
    </xf>
    <xf numFmtId="0" fontId="8" fillId="19" borderId="57" xfId="8" applyFont="1" applyFill="1" applyBorder="1" applyProtection="1">
      <protection locked="0"/>
    </xf>
    <xf numFmtId="0" fontId="8" fillId="19" borderId="12" xfId="8" applyFont="1" applyFill="1" applyBorder="1" applyProtection="1">
      <protection locked="0"/>
    </xf>
    <xf numFmtId="14" fontId="8" fillId="4" borderId="13" xfId="8" applyNumberFormat="1" applyFont="1" applyFill="1" applyBorder="1" applyProtection="1">
      <protection locked="0"/>
    </xf>
    <xf numFmtId="0" fontId="8" fillId="4" borderId="57" xfId="8" applyFont="1" applyFill="1" applyBorder="1" applyProtection="1">
      <protection locked="0"/>
    </xf>
    <xf numFmtId="4" fontId="8" fillId="4" borderId="13" xfId="8" applyNumberFormat="1" applyFont="1" applyFill="1" applyBorder="1" applyProtection="1">
      <protection locked="0"/>
    </xf>
    <xf numFmtId="0" fontId="8" fillId="4" borderId="12" xfId="8" applyFont="1" applyFill="1" applyBorder="1" applyProtection="1">
      <protection locked="0"/>
    </xf>
    <xf numFmtId="14" fontId="8" fillId="4" borderId="1" xfId="8" applyNumberFormat="1" applyFont="1" applyFill="1" applyBorder="1" applyProtection="1">
      <protection locked="0"/>
    </xf>
    <xf numFmtId="4" fontId="8" fillId="4" borderId="1" xfId="8" applyNumberFormat="1" applyFont="1" applyFill="1" applyBorder="1" applyProtection="1">
      <protection locked="0"/>
    </xf>
    <xf numFmtId="14" fontId="8" fillId="0" borderId="0" xfId="8" applyNumberFormat="1" applyFont="1" applyFill="1" applyBorder="1" applyProtection="1">
      <protection locked="0"/>
    </xf>
    <xf numFmtId="4" fontId="8" fillId="0" borderId="0" xfId="8" applyNumberFormat="1" applyFont="1" applyProtection="1">
      <protection locked="0"/>
    </xf>
    <xf numFmtId="4" fontId="29" fillId="0" borderId="0" xfId="8" applyNumberFormat="1" applyFont="1" applyFill="1" applyBorder="1" applyProtection="1">
      <protection locked="0"/>
    </xf>
    <xf numFmtId="0" fontId="42" fillId="0" borderId="0" xfId="8" applyFont="1" applyFill="1" applyProtection="1">
      <protection locked="0"/>
    </xf>
    <xf numFmtId="0" fontId="19" fillId="0" borderId="0" xfId="8" applyFont="1" applyFill="1" applyBorder="1" applyAlignment="1" applyProtection="1">
      <alignment horizontal="center"/>
      <protection locked="0"/>
    </xf>
    <xf numFmtId="0" fontId="18" fillId="0" borderId="26" xfId="8" applyFont="1" applyFill="1" applyBorder="1" applyProtection="1">
      <protection locked="0"/>
    </xf>
    <xf numFmtId="0" fontId="18" fillId="0" borderId="26" xfId="8" applyFont="1" applyBorder="1" applyProtection="1">
      <protection locked="0"/>
    </xf>
    <xf numFmtId="0" fontId="29" fillId="10" borderId="0" xfId="8" applyFont="1" applyFill="1" applyProtection="1">
      <protection locked="0"/>
    </xf>
    <xf numFmtId="4" fontId="29" fillId="10" borderId="0" xfId="8" applyNumberFormat="1" applyFont="1" applyFill="1" applyBorder="1" applyProtection="1">
      <protection locked="0"/>
    </xf>
    <xf numFmtId="2" fontId="29" fillId="10" borderId="0" xfId="8" applyNumberFormat="1" applyFont="1" applyFill="1" applyBorder="1" applyProtection="1">
      <protection locked="0"/>
    </xf>
    <xf numFmtId="4" fontId="46" fillId="0" borderId="0" xfId="8" applyNumberFormat="1" applyFont="1" applyFill="1" applyBorder="1" applyProtection="1">
      <protection locked="0"/>
    </xf>
    <xf numFmtId="2" fontId="18" fillId="0" borderId="0" xfId="8" applyNumberFormat="1" applyFont="1" applyFill="1" applyBorder="1" applyProtection="1">
      <protection locked="0"/>
    </xf>
    <xf numFmtId="0" fontId="19" fillId="0" borderId="0" xfId="8" applyFont="1" applyFill="1" applyBorder="1" applyProtection="1">
      <protection locked="0"/>
    </xf>
    <xf numFmtId="0" fontId="19" fillId="0" borderId="0" xfId="8" applyFont="1" applyFill="1" applyBorder="1" applyAlignment="1" applyProtection="1">
      <protection locked="0"/>
    </xf>
    <xf numFmtId="0" fontId="19" fillId="0" borderId="0" xfId="8" applyFont="1" applyFill="1" applyProtection="1">
      <protection locked="0"/>
    </xf>
    <xf numFmtId="0" fontId="18" fillId="0" borderId="0" xfId="8" applyFont="1" applyFill="1" applyProtection="1">
      <protection locked="0"/>
    </xf>
    <xf numFmtId="0" fontId="19" fillId="9" borderId="13" xfId="8" applyFont="1" applyFill="1" applyBorder="1" applyProtection="1">
      <protection locked="0"/>
    </xf>
    <xf numFmtId="14" fontId="18" fillId="9" borderId="13" xfId="8" applyNumberFormat="1" applyFont="1" applyFill="1" applyBorder="1" applyProtection="1">
      <protection locked="0"/>
    </xf>
    <xf numFmtId="0" fontId="18" fillId="9" borderId="13" xfId="8" applyFont="1" applyFill="1" applyBorder="1" applyProtection="1">
      <protection locked="0"/>
    </xf>
    <xf numFmtId="4" fontId="18" fillId="9" borderId="70" xfId="8" applyNumberFormat="1" applyFont="1" applyFill="1" applyBorder="1" applyProtection="1">
      <protection locked="0"/>
    </xf>
    <xf numFmtId="0" fontId="8" fillId="9" borderId="13" xfId="8" applyFont="1" applyFill="1" applyBorder="1" applyProtection="1">
      <protection locked="0"/>
    </xf>
    <xf numFmtId="4" fontId="18" fillId="9" borderId="13" xfId="8" applyNumberFormat="1" applyFont="1" applyFill="1" applyBorder="1" applyProtection="1">
      <protection locked="0"/>
    </xf>
    <xf numFmtId="2" fontId="18" fillId="0" borderId="0" xfId="8" applyNumberFormat="1" applyFont="1" applyFill="1" applyBorder="1" applyAlignment="1" applyProtection="1">
      <alignment horizontal="right"/>
      <protection locked="0"/>
    </xf>
    <xf numFmtId="3" fontId="18" fillId="0" borderId="0" xfId="8" applyNumberFormat="1" applyFont="1" applyFill="1" applyBorder="1" applyAlignment="1" applyProtection="1">
      <alignment horizontal="center"/>
      <protection locked="0"/>
    </xf>
    <xf numFmtId="4" fontId="18" fillId="0" borderId="0" xfId="8" applyNumberFormat="1" applyFont="1" applyFill="1" applyBorder="1" applyAlignment="1" applyProtection="1">
      <alignment horizontal="center"/>
      <protection locked="0"/>
    </xf>
    <xf numFmtId="3" fontId="18" fillId="9" borderId="13" xfId="8" applyNumberFormat="1" applyFont="1" applyFill="1" applyBorder="1" applyProtection="1">
      <protection locked="0"/>
    </xf>
    <xf numFmtId="0" fontId="18" fillId="0" borderId="49" xfId="8" applyFont="1" applyFill="1" applyBorder="1" applyProtection="1">
      <protection locked="0"/>
    </xf>
    <xf numFmtId="2" fontId="29" fillId="10" borderId="0" xfId="8" applyNumberFormat="1" applyFont="1" applyFill="1" applyProtection="1">
      <protection locked="0"/>
    </xf>
    <xf numFmtId="4" fontId="0" fillId="0" borderId="49" xfId="0" applyNumberFormat="1" applyFont="1" applyBorder="1" applyProtection="1">
      <protection locked="0"/>
    </xf>
    <xf numFmtId="3" fontId="8" fillId="0" borderId="0" xfId="8" applyNumberFormat="1" applyFont="1" applyFill="1" applyBorder="1" applyProtection="1">
      <protection locked="0"/>
    </xf>
    <xf numFmtId="2" fontId="8" fillId="0" borderId="0" xfId="8" applyNumberFormat="1" applyFont="1" applyFill="1" applyBorder="1" applyProtection="1">
      <protection locked="0"/>
    </xf>
    <xf numFmtId="0" fontId="29" fillId="10" borderId="0" xfId="8" applyFont="1" applyFill="1" applyBorder="1" applyProtection="1">
      <protection locked="0"/>
    </xf>
    <xf numFmtId="0" fontId="8" fillId="0" borderId="0" xfId="8" applyFont="1" applyBorder="1" applyProtection="1">
      <protection locked="0"/>
    </xf>
    <xf numFmtId="43" fontId="0" fillId="0" borderId="0" xfId="0" applyNumberFormat="1" applyFont="1" applyBorder="1" applyProtection="1">
      <protection locked="0"/>
    </xf>
    <xf numFmtId="0" fontId="17" fillId="15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0" fillId="4" borderId="1" xfId="0" applyFont="1" applyFill="1" applyBorder="1" applyProtection="1"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ont="1" applyFill="1" applyBorder="1" applyProtection="1">
      <protection locked="0"/>
    </xf>
    <xf numFmtId="0" fontId="45" fillId="4" borderId="1" xfId="0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ont="1" applyFill="1" applyBorder="1" applyProtection="1">
      <protection locked="0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43" fontId="0" fillId="0" borderId="0" xfId="3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70" fontId="0" fillId="4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4" borderId="1" xfId="11" applyNumberFormat="1" applyFon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8" fillId="0" borderId="1" xfId="8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7" fillId="15" borderId="1" xfId="0" applyFont="1" applyFill="1" applyBorder="1" applyAlignment="1" applyProtection="1">
      <alignment horizontal="center" vertical="center"/>
      <protection locked="0"/>
    </xf>
    <xf numFmtId="0" fontId="44" fillId="15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9" fontId="0" fillId="4" borderId="1" xfId="11" applyFont="1" applyFill="1" applyBorder="1" applyProtection="1">
      <protection locked="0"/>
    </xf>
    <xf numFmtId="2" fontId="0" fillId="7" borderId="1" xfId="0" applyNumberFormat="1" applyFill="1" applyBorder="1" applyProtection="1">
      <protection locked="0"/>
    </xf>
    <xf numFmtId="0" fontId="20" fillId="0" borderId="0" xfId="0" applyFont="1" applyProtection="1">
      <protection locked="0"/>
    </xf>
    <xf numFmtId="0" fontId="1" fillId="0" borderId="0" xfId="7" applyProtection="1">
      <protection locked="0"/>
    </xf>
    <xf numFmtId="0" fontId="26" fillId="0" borderId="0" xfId="7" applyFont="1" applyProtection="1">
      <protection locked="0"/>
    </xf>
    <xf numFmtId="0" fontId="27" fillId="0" borderId="0" xfId="7" applyFont="1" applyProtection="1">
      <protection locked="0"/>
    </xf>
    <xf numFmtId="0" fontId="26" fillId="5" borderId="0" xfId="0" applyFont="1" applyFill="1" applyBorder="1" applyAlignment="1" applyProtection="1">
      <alignment horizontal="left"/>
      <protection locked="0"/>
    </xf>
    <xf numFmtId="0" fontId="19" fillId="5" borderId="0" xfId="0" applyFont="1" applyFill="1" applyBorder="1" applyAlignment="1" applyProtection="1">
      <alignment horizontal="left"/>
      <protection locked="0"/>
    </xf>
    <xf numFmtId="0" fontId="19" fillId="0" borderId="54" xfId="7" applyFont="1" applyFill="1" applyBorder="1" applyAlignment="1" applyProtection="1">
      <alignment horizontal="center"/>
      <protection locked="0"/>
    </xf>
    <xf numFmtId="0" fontId="12" fillId="0" borderId="0" xfId="7" applyFont="1" applyAlignment="1" applyProtection="1">
      <alignment horizontal="center"/>
      <protection locked="0"/>
    </xf>
    <xf numFmtId="0" fontId="1" fillId="0" borderId="0" xfId="7" applyAlignment="1" applyProtection="1">
      <alignment horizontal="center"/>
      <protection locked="0"/>
    </xf>
    <xf numFmtId="0" fontId="31" fillId="0" borderId="0" xfId="7" applyFont="1" applyAlignment="1" applyProtection="1">
      <alignment horizontal="center"/>
      <protection locked="0"/>
    </xf>
    <xf numFmtId="0" fontId="1" fillId="0" borderId="0" xfId="7" applyFont="1" applyAlignment="1" applyProtection="1">
      <alignment horizontal="center"/>
      <protection locked="0"/>
    </xf>
    <xf numFmtId="0" fontId="29" fillId="10" borderId="0" xfId="0" applyFont="1" applyFill="1" applyBorder="1" applyAlignment="1" applyProtection="1">
      <alignment horizontal="left"/>
      <protection locked="0"/>
    </xf>
    <xf numFmtId="0" fontId="1" fillId="10" borderId="0" xfId="7" applyFill="1" applyProtection="1">
      <protection locked="0"/>
    </xf>
    <xf numFmtId="0" fontId="19" fillId="0" borderId="0" xfId="7" applyFont="1" applyFill="1" applyProtection="1">
      <protection locked="0"/>
    </xf>
    <xf numFmtId="0" fontId="1" fillId="0" borderId="0" xfId="7" applyFill="1" applyProtection="1">
      <protection locked="0"/>
    </xf>
    <xf numFmtId="0" fontId="19" fillId="0" borderId="0" xfId="7" applyFont="1" applyProtection="1">
      <protection locked="0"/>
    </xf>
    <xf numFmtId="43" fontId="12" fillId="0" borderId="0" xfId="3" applyFont="1" applyProtection="1">
      <protection locked="0"/>
    </xf>
    <xf numFmtId="174" fontId="12" fillId="0" borderId="0" xfId="5" applyFont="1" applyProtection="1">
      <protection locked="0"/>
    </xf>
    <xf numFmtId="43" fontId="1" fillId="0" borderId="0" xfId="3" applyFont="1" applyProtection="1">
      <protection locked="0"/>
    </xf>
    <xf numFmtId="0" fontId="18" fillId="0" borderId="0" xfId="7" applyFont="1" applyProtection="1">
      <protection locked="0"/>
    </xf>
    <xf numFmtId="43" fontId="1" fillId="4" borderId="0" xfId="3" applyFont="1" applyFill="1" applyProtection="1">
      <protection locked="0"/>
    </xf>
    <xf numFmtId="0" fontId="12" fillId="0" borderId="0" xfId="7" applyFont="1" applyProtection="1">
      <protection locked="0"/>
    </xf>
    <xf numFmtId="0" fontId="1" fillId="4" borderId="0" xfId="7" applyFill="1" applyProtection="1">
      <protection locked="0"/>
    </xf>
    <xf numFmtId="43" fontId="1" fillId="4" borderId="0" xfId="3" applyFont="1" applyFill="1" applyBorder="1" applyProtection="1">
      <protection locked="0"/>
    </xf>
    <xf numFmtId="0" fontId="1" fillId="0" borderId="0" xfId="7" applyBorder="1" applyProtection="1">
      <protection locked="0"/>
    </xf>
    <xf numFmtId="0" fontId="1" fillId="4" borderId="0" xfId="7" applyFill="1" applyBorder="1" applyProtection="1">
      <protection locked="0"/>
    </xf>
    <xf numFmtId="0" fontId="30" fillId="0" borderId="0" xfId="7" applyFont="1" applyProtection="1">
      <protection locked="0"/>
    </xf>
    <xf numFmtId="174" fontId="15" fillId="4" borderId="0" xfId="5" applyFont="1" applyFill="1" applyBorder="1" applyProtection="1">
      <protection locked="0"/>
    </xf>
    <xf numFmtId="0" fontId="1" fillId="0" borderId="0" xfId="7" applyFill="1" applyBorder="1" applyProtection="1">
      <protection locked="0"/>
    </xf>
    <xf numFmtId="43" fontId="1" fillId="0" borderId="0" xfId="3" applyFont="1" applyFill="1" applyBorder="1" applyProtection="1">
      <protection locked="0"/>
    </xf>
    <xf numFmtId="4" fontId="1" fillId="0" borderId="0" xfId="7" applyNumberFormat="1" applyProtection="1">
      <protection locked="0"/>
    </xf>
    <xf numFmtId="174" fontId="1" fillId="4" borderId="0" xfId="7" applyNumberFormat="1" applyFill="1" applyBorder="1" applyProtection="1">
      <protection locked="0"/>
    </xf>
    <xf numFmtId="4" fontId="19" fillId="11" borderId="0" xfId="0" applyNumberFormat="1" applyFont="1" applyFill="1" applyBorder="1" applyProtection="1">
      <protection locked="0"/>
    </xf>
    <xf numFmtId="0" fontId="1" fillId="11" borderId="0" xfId="7" applyFill="1" applyProtection="1">
      <protection locked="0"/>
    </xf>
    <xf numFmtId="4" fontId="1" fillId="4" borderId="0" xfId="7" applyNumberFormat="1" applyFill="1" applyProtection="1">
      <protection locked="0"/>
    </xf>
    <xf numFmtId="174" fontId="15" fillId="4" borderId="0" xfId="5" applyFont="1" applyFill="1" applyProtection="1">
      <protection locked="0"/>
    </xf>
    <xf numFmtId="17" fontId="12" fillId="0" borderId="0" xfId="7" applyNumberFormat="1" applyFont="1" applyFill="1" applyAlignment="1" applyProtection="1">
      <alignment horizontal="center"/>
      <protection locked="0"/>
    </xf>
    <xf numFmtId="174" fontId="15" fillId="0" borderId="0" xfId="5" applyFont="1" applyFill="1" applyProtection="1">
      <protection locked="0"/>
    </xf>
    <xf numFmtId="0" fontId="30" fillId="0" borderId="0" xfId="7" applyFont="1" applyFill="1" applyProtection="1">
      <protection locked="0"/>
    </xf>
    <xf numFmtId="0" fontId="29" fillId="12" borderId="0" xfId="0" applyFont="1" applyFill="1" applyBorder="1" applyProtection="1">
      <protection locked="0"/>
    </xf>
    <xf numFmtId="2" fontId="29" fillId="12" borderId="0" xfId="0" applyNumberFormat="1" applyFont="1" applyFill="1" applyBorder="1" applyProtection="1">
      <protection locked="0"/>
    </xf>
    <xf numFmtId="4" fontId="29" fillId="12" borderId="0" xfId="0" applyNumberFormat="1" applyFont="1" applyFill="1" applyBorder="1" applyProtection="1">
      <protection locked="0"/>
    </xf>
    <xf numFmtId="43" fontId="19" fillId="5" borderId="0" xfId="3" applyFont="1" applyFill="1" applyBorder="1" applyAlignment="1" applyProtection="1">
      <alignment horizontal="left"/>
      <protection locked="0"/>
    </xf>
    <xf numFmtId="43" fontId="18" fillId="4" borderId="0" xfId="3" applyFont="1" applyFill="1" applyProtection="1">
      <protection locked="0"/>
    </xf>
    <xf numFmtId="174" fontId="15" fillId="0" borderId="0" xfId="5" applyFont="1" applyProtection="1">
      <protection locked="0"/>
    </xf>
    <xf numFmtId="43" fontId="18" fillId="4" borderId="26" xfId="3" applyFont="1" applyFill="1" applyBorder="1" applyProtection="1">
      <protection locked="0"/>
    </xf>
    <xf numFmtId="43" fontId="15" fillId="4" borderId="0" xfId="3" applyFont="1" applyFill="1" applyProtection="1">
      <protection locked="0"/>
    </xf>
    <xf numFmtId="43" fontId="15" fillId="4" borderId="26" xfId="3" applyFont="1" applyFill="1" applyBorder="1" applyProtection="1">
      <protection locked="0"/>
    </xf>
    <xf numFmtId="0" fontId="38" fillId="0" borderId="0" xfId="7" applyFont="1" applyProtection="1">
      <protection locked="0"/>
    </xf>
    <xf numFmtId="174" fontId="15" fillId="0" borderId="0" xfId="5" applyFont="1" applyBorder="1" applyProtection="1">
      <protection locked="0"/>
    </xf>
    <xf numFmtId="4" fontId="18" fillId="11" borderId="0" xfId="0" applyNumberFormat="1" applyFont="1" applyFill="1" applyBorder="1" applyProtection="1">
      <protection locked="0"/>
    </xf>
    <xf numFmtId="43" fontId="18" fillId="11" borderId="0" xfId="3" applyFont="1" applyFill="1" applyBorder="1" applyProtection="1">
      <protection locked="0"/>
    </xf>
    <xf numFmtId="0" fontId="19" fillId="0" borderId="0" xfId="7" applyFont="1" applyAlignment="1" applyProtection="1">
      <alignment horizontal="center" wrapText="1"/>
      <protection locked="0"/>
    </xf>
    <xf numFmtId="43" fontId="29" fillId="10" borderId="0" xfId="3" applyFont="1" applyFill="1" applyBorder="1" applyAlignment="1" applyProtection="1">
      <alignment horizontal="left"/>
      <protection locked="0"/>
    </xf>
    <xf numFmtId="43" fontId="29" fillId="12" borderId="0" xfId="3" applyFont="1" applyFill="1" applyBorder="1" applyProtection="1">
      <protection locked="0"/>
    </xf>
    <xf numFmtId="0" fontId="1" fillId="0" borderId="68" xfId="7" applyFill="1" applyBorder="1" applyProtection="1">
      <protection locked="0"/>
    </xf>
    <xf numFmtId="0" fontId="1" fillId="4" borderId="68" xfId="7" applyFill="1" applyBorder="1" applyProtection="1">
      <protection locked="0"/>
    </xf>
    <xf numFmtId="43" fontId="1" fillId="0" borderId="68" xfId="7" applyNumberFormat="1" applyFill="1" applyBorder="1" applyProtection="1">
      <protection locked="0"/>
    </xf>
    <xf numFmtId="165" fontId="6" fillId="6" borderId="10" xfId="10" applyNumberFormat="1" applyFont="1" applyFill="1" applyBorder="1" applyAlignment="1" applyProtection="1">
      <alignment horizontal="center" vertical="center"/>
      <protection locked="0"/>
    </xf>
    <xf numFmtId="166" fontId="6" fillId="6" borderId="15" xfId="10" applyNumberFormat="1" applyFont="1" applyFill="1" applyBorder="1" applyAlignment="1" applyProtection="1">
      <alignment horizontal="center" vertical="center"/>
      <protection locked="0"/>
    </xf>
    <xf numFmtId="165" fontId="6" fillId="6" borderId="15" xfId="10" applyNumberFormat="1" applyFont="1" applyFill="1" applyBorder="1" applyAlignment="1" applyProtection="1">
      <alignment horizontal="center" vertical="center"/>
      <protection locked="0"/>
    </xf>
    <xf numFmtId="1" fontId="6" fillId="6" borderId="15" xfId="10" applyNumberFormat="1" applyFont="1" applyFill="1" applyBorder="1" applyAlignment="1" applyProtection="1">
      <alignment horizontal="center" vertical="center"/>
      <protection locked="0"/>
    </xf>
    <xf numFmtId="165" fontId="6" fillId="6" borderId="16" xfId="10" applyNumberFormat="1" applyFont="1" applyFill="1" applyBorder="1" applyAlignment="1" applyProtection="1">
      <alignment horizontal="center" vertical="center"/>
      <protection locked="0"/>
    </xf>
    <xf numFmtId="165" fontId="1" fillId="0" borderId="0" xfId="10" applyNumberFormat="1" applyFont="1" applyFill="1" applyBorder="1" applyAlignment="1" applyProtection="1">
      <alignment horizontal="left" vertical="center"/>
      <protection locked="0"/>
    </xf>
    <xf numFmtId="166" fontId="1" fillId="4" borderId="12" xfId="10" applyNumberFormat="1" applyFont="1" applyFill="1" applyBorder="1" applyAlignment="1" applyProtection="1">
      <alignment horizontal="center" vertical="center"/>
      <protection locked="0"/>
    </xf>
    <xf numFmtId="1" fontId="1" fillId="4" borderId="12" xfId="10" applyNumberFormat="1" applyFont="1" applyFill="1" applyBorder="1" applyAlignment="1" applyProtection="1">
      <alignment vertical="center"/>
      <protection locked="0"/>
    </xf>
    <xf numFmtId="1" fontId="1" fillId="0" borderId="0" xfId="10" applyNumberFormat="1" applyFont="1" applyFill="1" applyBorder="1" applyAlignment="1" applyProtection="1">
      <alignment vertical="center"/>
      <protection locked="0"/>
    </xf>
    <xf numFmtId="165" fontId="1" fillId="4" borderId="12" xfId="10" applyNumberFormat="1" applyFont="1" applyFill="1" applyBorder="1" applyAlignment="1" applyProtection="1">
      <alignment vertical="center"/>
      <protection locked="0"/>
    </xf>
    <xf numFmtId="165" fontId="1" fillId="4" borderId="12" xfId="10" applyNumberFormat="1" applyFont="1" applyFill="1" applyBorder="1" applyAlignment="1" applyProtection="1">
      <alignment horizontal="center" vertical="center"/>
      <protection locked="0"/>
    </xf>
    <xf numFmtId="4" fontId="1" fillId="0" borderId="12" xfId="10" applyNumberFormat="1" applyFont="1" applyFill="1" applyBorder="1" applyAlignment="1" applyProtection="1">
      <alignment vertical="center"/>
      <protection locked="0"/>
    </xf>
    <xf numFmtId="175" fontId="1" fillId="4" borderId="12" xfId="10" applyNumberFormat="1" applyFont="1" applyFill="1" applyBorder="1" applyAlignment="1" applyProtection="1">
      <alignment vertical="center"/>
      <protection locked="0"/>
    </xf>
    <xf numFmtId="165" fontId="7" fillId="0" borderId="13" xfId="10" applyNumberFormat="1" applyFont="1" applyFill="1" applyBorder="1" applyAlignment="1" applyProtection="1">
      <alignment vertical="center"/>
      <protection locked="0"/>
    </xf>
    <xf numFmtId="165" fontId="7" fillId="0" borderId="57" xfId="10" applyNumberFormat="1" applyFont="1" applyBorder="1" applyAlignment="1" applyProtection="1">
      <alignment vertical="center"/>
      <protection locked="0"/>
    </xf>
    <xf numFmtId="1" fontId="7" fillId="4" borderId="12" xfId="10" applyNumberFormat="1" applyFont="1" applyFill="1" applyBorder="1" applyAlignment="1" applyProtection="1">
      <alignment vertical="center"/>
      <protection locked="0"/>
    </xf>
    <xf numFmtId="165" fontId="7" fillId="4" borderId="12" xfId="10" applyNumberFormat="1" applyFont="1" applyFill="1" applyBorder="1" applyAlignment="1" applyProtection="1">
      <alignment vertical="center"/>
      <protection locked="0"/>
    </xf>
    <xf numFmtId="167" fontId="7" fillId="4" borderId="12" xfId="10" applyNumberFormat="1" applyFont="1" applyFill="1" applyBorder="1" applyAlignment="1" applyProtection="1">
      <alignment vertical="center"/>
      <protection locked="0"/>
    </xf>
    <xf numFmtId="165" fontId="6" fillId="2" borderId="21" xfId="10" applyNumberFormat="1" applyFont="1" applyFill="1" applyBorder="1" applyAlignment="1" applyProtection="1">
      <alignment vertical="center"/>
      <protection locked="0"/>
    </xf>
    <xf numFmtId="165" fontId="6" fillId="2" borderId="20" xfId="10" applyNumberFormat="1" applyFont="1" applyFill="1" applyBorder="1" applyAlignment="1" applyProtection="1">
      <alignment horizontal="right" vertical="center"/>
      <protection locked="0"/>
    </xf>
    <xf numFmtId="3" fontId="7" fillId="0" borderId="0" xfId="10" applyNumberFormat="1" applyFont="1" applyAlignment="1" applyProtection="1">
      <alignment horizontal="center" vertical="center"/>
      <protection locked="0"/>
    </xf>
    <xf numFmtId="9" fontId="1" fillId="4" borderId="12" xfId="10" applyNumberFormat="1" applyFont="1" applyFill="1" applyBorder="1" applyAlignment="1" applyProtection="1">
      <alignment horizontal="center" vertical="center"/>
      <protection locked="0"/>
    </xf>
    <xf numFmtId="2" fontId="1" fillId="0" borderId="12" xfId="10" applyNumberFormat="1" applyFont="1" applyFill="1" applyBorder="1" applyAlignment="1" applyProtection="1">
      <alignment vertical="center"/>
      <protection hidden="1"/>
    </xf>
    <xf numFmtId="2" fontId="1" fillId="0" borderId="13" xfId="10" applyNumberFormat="1" applyFont="1" applyFill="1" applyBorder="1" applyAlignment="1" applyProtection="1">
      <alignment vertical="center"/>
      <protection hidden="1"/>
    </xf>
    <xf numFmtId="165" fontId="6" fillId="0" borderId="13" xfId="10" applyNumberFormat="1" applyFont="1" applyBorder="1" applyAlignment="1" applyProtection="1">
      <alignment vertical="center"/>
      <protection locked="0"/>
    </xf>
    <xf numFmtId="9" fontId="1" fillId="0" borderId="12" xfId="10" applyNumberFormat="1" applyFont="1" applyFill="1" applyBorder="1" applyAlignment="1" applyProtection="1">
      <alignment horizontal="center" vertical="center"/>
      <protection locked="0"/>
    </xf>
    <xf numFmtId="175" fontId="1" fillId="0" borderId="12" xfId="10" applyNumberFormat="1" applyFont="1" applyFill="1" applyBorder="1" applyAlignment="1" applyProtection="1">
      <alignment vertical="center"/>
      <protection locked="0"/>
    </xf>
    <xf numFmtId="165" fontId="1" fillId="4" borderId="0" xfId="10" applyNumberFormat="1" applyFont="1" applyFill="1" applyBorder="1" applyAlignment="1" applyProtection="1">
      <alignment horizontal="left" vertical="center"/>
      <protection locked="0"/>
    </xf>
    <xf numFmtId="165" fontId="1" fillId="4" borderId="0" xfId="10" applyNumberFormat="1" applyFont="1" applyFill="1" applyBorder="1" applyAlignment="1" applyProtection="1">
      <alignment vertical="center"/>
      <protection locked="0"/>
    </xf>
    <xf numFmtId="165" fontId="7" fillId="4" borderId="0" xfId="10" applyNumberFormat="1" applyFont="1" applyFill="1" applyAlignment="1" applyProtection="1">
      <alignment vertical="center"/>
      <protection locked="0"/>
    </xf>
    <xf numFmtId="165" fontId="7" fillId="4" borderId="35" xfId="10" applyNumberFormat="1" applyFont="1" applyFill="1" applyBorder="1" applyAlignment="1" applyProtection="1">
      <alignment vertical="center"/>
      <protection locked="0"/>
    </xf>
    <xf numFmtId="165" fontId="7" fillId="4" borderId="13" xfId="10" applyNumberFormat="1" applyFont="1" applyFill="1" applyBorder="1" applyAlignment="1" applyProtection="1">
      <alignment vertical="center"/>
      <protection locked="0"/>
    </xf>
    <xf numFmtId="4" fontId="0" fillId="4" borderId="0" xfId="0" applyNumberFormat="1" applyFont="1" applyFill="1" applyProtection="1">
      <protection locked="0"/>
    </xf>
    <xf numFmtId="9" fontId="0" fillId="0" borderId="0" xfId="11" applyFont="1" applyProtection="1">
      <protection locked="0"/>
    </xf>
    <xf numFmtId="9" fontId="15" fillId="0" borderId="0" xfId="11" applyFont="1" applyProtection="1">
      <protection locked="0"/>
    </xf>
    <xf numFmtId="0" fontId="40" fillId="0" borderId="0" xfId="0" applyFont="1" applyFill="1" applyBorder="1" applyProtection="1">
      <protection locked="0"/>
    </xf>
    <xf numFmtId="0" fontId="17" fillId="6" borderId="0" xfId="0" applyFont="1" applyFill="1" applyBorder="1" applyProtection="1">
      <protection locked="0"/>
    </xf>
    <xf numFmtId="4" fontId="17" fillId="6" borderId="0" xfId="0" applyNumberFormat="1" applyFont="1" applyFill="1" applyBorder="1" applyProtection="1">
      <protection locked="0"/>
    </xf>
    <xf numFmtId="4" fontId="17" fillId="0" borderId="0" xfId="0" applyNumberFormat="1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4" fontId="0" fillId="0" borderId="0" xfId="0" applyNumberFormat="1" applyFont="1" applyFill="1" applyBorder="1" applyProtection="1">
      <protection locked="0"/>
    </xf>
    <xf numFmtId="0" fontId="36" fillId="0" borderId="0" xfId="1" applyProtection="1">
      <protection locked="0"/>
    </xf>
    <xf numFmtId="4" fontId="22" fillId="0" borderId="0" xfId="0" applyNumberFormat="1" applyFont="1" applyFill="1" applyBorder="1" applyProtection="1">
      <protection locked="0"/>
    </xf>
    <xf numFmtId="0" fontId="17" fillId="11" borderId="0" xfId="0" applyFont="1" applyFill="1" applyBorder="1" applyProtection="1">
      <protection locked="0"/>
    </xf>
    <xf numFmtId="4" fontId="17" fillId="0" borderId="0" xfId="0" applyNumberFormat="1" applyFont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4" fontId="17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36" fillId="0" borderId="0" xfId="1" applyAlignment="1" applyProtection="1">
      <alignment vertical="center"/>
      <protection locked="0"/>
    </xf>
    <xf numFmtId="0" fontId="0" fillId="4" borderId="0" xfId="0" applyFont="1" applyFill="1" applyProtection="1">
      <protection locked="0"/>
    </xf>
    <xf numFmtId="0" fontId="0" fillId="6" borderId="0" xfId="0" applyFont="1" applyFill="1" applyBorder="1" applyProtection="1">
      <protection locked="0"/>
    </xf>
    <xf numFmtId="0" fontId="17" fillId="10" borderId="0" xfId="0" applyFont="1" applyFill="1" applyBorder="1" applyProtection="1">
      <protection locked="0"/>
    </xf>
    <xf numFmtId="43" fontId="19" fillId="10" borderId="0" xfId="3" applyFont="1" applyFill="1" applyBorder="1" applyAlignment="1" applyProtection="1">
      <alignment horizontal="left"/>
      <protection locked="0"/>
    </xf>
    <xf numFmtId="43" fontId="19" fillId="0" borderId="0" xfId="3" applyFont="1" applyFill="1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17" fillId="0" borderId="21" xfId="0" applyFont="1" applyFill="1" applyBorder="1" applyProtection="1">
      <protection locked="0"/>
    </xf>
    <xf numFmtId="4" fontId="0" fillId="0" borderId="20" xfId="0" applyNumberFormat="1" applyBorder="1" applyProtection="1">
      <protection locked="0"/>
    </xf>
    <xf numFmtId="0" fontId="17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17" fillId="6" borderId="85" xfId="0" applyFont="1" applyFill="1" applyBorder="1" applyProtection="1">
      <protection locked="0"/>
    </xf>
    <xf numFmtId="0" fontId="17" fillId="6" borderId="85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9" fontId="17" fillId="0" borderId="4" xfId="11" applyFont="1" applyBorder="1" applyAlignment="1" applyProtection="1">
      <alignment horizontal="center"/>
      <protection locked="0"/>
    </xf>
    <xf numFmtId="4" fontId="17" fillId="0" borderId="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9" fontId="17" fillId="0" borderId="4" xfId="11" applyNumberFormat="1" applyFont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4" fontId="0" fillId="6" borderId="1" xfId="0" applyNumberFormat="1" applyFill="1" applyBorder="1" applyProtection="1">
      <protection locked="0"/>
    </xf>
    <xf numFmtId="9" fontId="0" fillId="6" borderId="1" xfId="11" applyFont="1" applyFill="1" applyBorder="1" applyProtection="1">
      <protection locked="0"/>
    </xf>
    <xf numFmtId="4" fontId="17" fillId="6" borderId="4" xfId="0" applyNumberFormat="1" applyFont="1" applyFill="1" applyBorder="1" applyProtection="1">
      <protection locked="0"/>
    </xf>
    <xf numFmtId="4" fontId="17" fillId="6" borderId="1" xfId="0" applyNumberFormat="1" applyFont="1" applyFill="1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81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46" xfId="0" applyFill="1" applyBorder="1" applyProtection="1">
      <protection locked="0"/>
    </xf>
    <xf numFmtId="0" fontId="39" fillId="0" borderId="0" xfId="0" applyFont="1" applyFill="1" applyBorder="1" applyProtection="1">
      <protection locked="0"/>
    </xf>
    <xf numFmtId="0" fontId="43" fillId="6" borderId="76" xfId="0" applyFont="1" applyFill="1" applyBorder="1" applyAlignment="1" applyProtection="1">
      <alignment horizontal="center" vertical="center" wrapText="1"/>
      <protection locked="0"/>
    </xf>
    <xf numFmtId="0" fontId="43" fillId="6" borderId="77" xfId="0" applyFont="1" applyFill="1" applyBorder="1" applyAlignment="1" applyProtection="1">
      <alignment horizontal="center" vertical="center" wrapText="1"/>
      <protection locked="0"/>
    </xf>
    <xf numFmtId="9" fontId="0" fillId="0" borderId="0" xfId="11" applyFont="1" applyFill="1" applyBorder="1" applyProtection="1">
      <protection locked="0"/>
    </xf>
    <xf numFmtId="9" fontId="0" fillId="0" borderId="0" xfId="0" applyNumberFormat="1" applyFont="1" applyFill="1" applyBorder="1" applyProtection="1">
      <protection locked="0"/>
    </xf>
    <xf numFmtId="10" fontId="0" fillId="0" borderId="0" xfId="0" applyNumberFormat="1" applyFont="1" applyFill="1" applyBorder="1" applyProtection="1">
      <protection locked="0"/>
    </xf>
    <xf numFmtId="4" fontId="18" fillId="0" borderId="0" xfId="0" applyNumberFormat="1" applyFont="1" applyAlignment="1" applyProtection="1">
      <alignment horizontal="right"/>
      <protection hidden="1"/>
    </xf>
    <xf numFmtId="4" fontId="18" fillId="0" borderId="0" xfId="0" applyNumberFormat="1" applyFont="1" applyAlignment="1" applyProtection="1">
      <alignment horizontal="left"/>
      <protection hidden="1"/>
    </xf>
    <xf numFmtId="4" fontId="0" fillId="0" borderId="4" xfId="0" applyNumberFormat="1" applyBorder="1" applyProtection="1"/>
    <xf numFmtId="4" fontId="0" fillId="0" borderId="1" xfId="0" applyNumberFormat="1" applyBorder="1" applyProtection="1"/>
    <xf numFmtId="4" fontId="0" fillId="6" borderId="1" xfId="0" applyNumberFormat="1" applyFill="1" applyBorder="1" applyProtection="1"/>
    <xf numFmtId="4" fontId="0" fillId="0" borderId="82" xfId="0" applyNumberFormat="1" applyBorder="1" applyProtection="1"/>
    <xf numFmtId="4" fontId="0" fillId="0" borderId="30" xfId="0" applyNumberFormat="1" applyBorder="1" applyProtection="1"/>
    <xf numFmtId="4" fontId="0" fillId="0" borderId="84" xfId="0" applyNumberFormat="1" applyBorder="1" applyProtection="1"/>
    <xf numFmtId="0" fontId="0" fillId="0" borderId="30" xfId="0" applyBorder="1" applyProtection="1"/>
    <xf numFmtId="0" fontId="0" fillId="0" borderId="84" xfId="0" applyBorder="1" applyProtection="1"/>
    <xf numFmtId="4" fontId="0" fillId="0" borderId="83" xfId="0" applyNumberFormat="1" applyBorder="1" applyProtection="1"/>
    <xf numFmtId="43" fontId="49" fillId="0" borderId="78" xfId="3" applyFont="1" applyBorder="1" applyAlignment="1" applyProtection="1">
      <alignment horizontal="center" vertical="center" wrapText="1"/>
    </xf>
    <xf numFmtId="9" fontId="49" fillId="0" borderId="78" xfId="0" applyNumberFormat="1" applyFont="1" applyBorder="1" applyAlignment="1" applyProtection="1">
      <alignment horizontal="center" vertical="center" wrapText="1"/>
    </xf>
    <xf numFmtId="9" fontId="49" fillId="0" borderId="79" xfId="0" applyNumberFormat="1" applyFont="1" applyBorder="1" applyAlignment="1" applyProtection="1">
      <alignment horizontal="center" vertical="center" wrapText="1"/>
    </xf>
    <xf numFmtId="0" fontId="49" fillId="0" borderId="80" xfId="0" applyFont="1" applyBorder="1" applyAlignment="1" applyProtection="1">
      <alignment horizontal="center" vertical="center" wrapText="1"/>
    </xf>
    <xf numFmtId="9" fontId="49" fillId="0" borderId="80" xfId="0" applyNumberFormat="1" applyFont="1" applyBorder="1" applyAlignment="1" applyProtection="1">
      <alignment horizontal="center" vertical="center" wrapText="1"/>
    </xf>
    <xf numFmtId="0" fontId="17" fillId="15" borderId="85" xfId="0" applyFont="1" applyFill="1" applyBorder="1" applyAlignment="1" applyProtection="1">
      <alignment horizontal="center"/>
      <protection locked="0"/>
    </xf>
    <xf numFmtId="0" fontId="17" fillId="15" borderId="30" xfId="0" applyFont="1" applyFill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84" xfId="0" applyFont="1" applyBorder="1" applyAlignment="1" applyProtection="1">
      <alignment horizontal="center"/>
      <protection locked="0"/>
    </xf>
    <xf numFmtId="0" fontId="17" fillId="15" borderId="47" xfId="0" applyFont="1" applyFill="1" applyBorder="1" applyProtection="1">
      <protection locked="0"/>
    </xf>
    <xf numFmtId="4" fontId="0" fillId="15" borderId="13" xfId="0" applyNumberFormat="1" applyFill="1" applyBorder="1" applyProtection="1">
      <protection locked="0"/>
    </xf>
    <xf numFmtId="4" fontId="0" fillId="15" borderId="0" xfId="0" applyNumberFormat="1" applyFill="1" applyBorder="1" applyProtection="1">
      <protection locked="0"/>
    </xf>
    <xf numFmtId="4" fontId="0" fillId="15" borderId="14" xfId="0" applyNumberFormat="1" applyFill="1" applyBorder="1" applyProtection="1">
      <protection locked="0"/>
    </xf>
    <xf numFmtId="0" fontId="17" fillId="0" borderId="47" xfId="0" applyFon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0" borderId="14" xfId="0" applyNumberFormat="1" applyFill="1" applyBorder="1" applyProtection="1">
      <protection locked="0"/>
    </xf>
    <xf numFmtId="0" fontId="19" fillId="14" borderId="47" xfId="7" applyFont="1" applyFill="1" applyBorder="1" applyAlignment="1" applyProtection="1">
      <alignment horizontal="left" vertical="center"/>
      <protection locked="0"/>
    </xf>
    <xf numFmtId="4" fontId="0" fillId="14" borderId="13" xfId="0" applyNumberFormat="1" applyFill="1" applyBorder="1" applyProtection="1">
      <protection locked="0"/>
    </xf>
    <xf numFmtId="4" fontId="0" fillId="14" borderId="0" xfId="0" applyNumberFormat="1" applyFill="1" applyBorder="1" applyProtection="1">
      <protection locked="0"/>
    </xf>
    <xf numFmtId="4" fontId="0" fillId="14" borderId="14" xfId="0" applyNumberFormat="1" applyFill="1" applyBorder="1" applyProtection="1">
      <protection locked="0"/>
    </xf>
    <xf numFmtId="0" fontId="0" fillId="0" borderId="47" xfId="0" applyFont="1" applyBorder="1" applyProtection="1">
      <protection locked="0"/>
    </xf>
    <xf numFmtId="4" fontId="0" fillId="4" borderId="13" xfId="0" applyNumberFormat="1" applyFill="1" applyBorder="1" applyProtection="1">
      <protection locked="0"/>
    </xf>
    <xf numFmtId="4" fontId="0" fillId="4" borderId="0" xfId="0" applyNumberFormat="1" applyFill="1" applyBorder="1" applyProtection="1">
      <protection locked="0"/>
    </xf>
    <xf numFmtId="0" fontId="35" fillId="0" borderId="47" xfId="0" applyFont="1" applyBorder="1" applyProtection="1">
      <protection locked="0"/>
    </xf>
    <xf numFmtId="4" fontId="0" fillId="0" borderId="48" xfId="0" applyNumberFormat="1" applyBorder="1" applyProtection="1">
      <protection locked="0"/>
    </xf>
    <xf numFmtId="4" fontId="0" fillId="4" borderId="26" xfId="0" applyNumberFormat="1" applyFill="1" applyBorder="1" applyProtection="1">
      <protection locked="0"/>
    </xf>
    <xf numFmtId="4" fontId="0" fillId="4" borderId="14" xfId="0" applyNumberFormat="1" applyFill="1" applyBorder="1" applyProtection="1">
      <protection locked="0"/>
    </xf>
    <xf numFmtId="4" fontId="0" fillId="0" borderId="14" xfId="0" applyNumberFormat="1" applyBorder="1" applyProtection="1">
      <protection locked="0"/>
    </xf>
    <xf numFmtId="0" fontId="17" fillId="14" borderId="47" xfId="0" applyFont="1" applyFill="1" applyBorder="1" applyProtection="1">
      <protection locked="0"/>
    </xf>
    <xf numFmtId="4" fontId="0" fillId="14" borderId="13" xfId="0" applyNumberFormat="1" applyFill="1" applyBorder="1" applyAlignment="1" applyProtection="1">
      <alignment horizontal="center"/>
      <protection locked="0"/>
    </xf>
    <xf numFmtId="4" fontId="0" fillId="0" borderId="13" xfId="0" applyNumberFormat="1" applyBorder="1" applyProtection="1">
      <protection locked="0"/>
    </xf>
    <xf numFmtId="0" fontId="0" fillId="0" borderId="47" xfId="0" applyBorder="1" applyProtection="1">
      <protection locked="0"/>
    </xf>
    <xf numFmtId="0" fontId="18" fillId="0" borderId="47" xfId="7" applyFont="1" applyFill="1" applyBorder="1" applyAlignment="1" applyProtection="1">
      <alignment horizontal="left" vertical="center"/>
      <protection locked="0"/>
    </xf>
    <xf numFmtId="4" fontId="0" fillId="9" borderId="14" xfId="0" applyNumberFormat="1" applyFill="1" applyBorder="1" applyProtection="1">
      <protection locked="0"/>
    </xf>
    <xf numFmtId="0" fontId="18" fillId="0" borderId="0" xfId="7" applyFont="1" applyFill="1" applyAlignment="1" applyProtection="1">
      <alignment horizontal="left" vertical="center"/>
      <protection locked="0"/>
    </xf>
    <xf numFmtId="0" fontId="17" fillId="14" borderId="47" xfId="0" applyFont="1" applyFill="1" applyBorder="1" applyAlignment="1" applyProtection="1">
      <alignment vertical="center"/>
      <protection locked="0"/>
    </xf>
    <xf numFmtId="0" fontId="19" fillId="15" borderId="47" xfId="7" applyFont="1" applyFill="1" applyBorder="1" applyAlignment="1" applyProtection="1">
      <alignment horizontal="left" vertical="center"/>
      <protection locked="0"/>
    </xf>
    <xf numFmtId="4" fontId="17" fillId="15" borderId="13" xfId="0" applyNumberFormat="1" applyFont="1" applyFill="1" applyBorder="1" applyProtection="1">
      <protection locked="0"/>
    </xf>
    <xf numFmtId="4" fontId="17" fillId="15" borderId="14" xfId="0" applyNumberFormat="1" applyFont="1" applyFill="1" applyBorder="1" applyProtection="1">
      <protection locked="0"/>
    </xf>
    <xf numFmtId="0" fontId="19" fillId="0" borderId="47" xfId="7" applyFont="1" applyBorder="1" applyAlignment="1" applyProtection="1">
      <alignment horizontal="left" vertical="center"/>
      <protection locked="0"/>
    </xf>
    <xf numFmtId="4" fontId="1" fillId="14" borderId="13" xfId="5" applyNumberFormat="1" applyFont="1" applyFill="1" applyBorder="1" applyProtection="1">
      <protection locked="0"/>
    </xf>
    <xf numFmtId="4" fontId="1" fillId="0" borderId="13" xfId="5" applyNumberFormat="1" applyFill="1" applyBorder="1" applyProtection="1">
      <protection locked="0"/>
    </xf>
    <xf numFmtId="4" fontId="1" fillId="0" borderId="0" xfId="5" applyNumberFormat="1" applyFill="1" applyBorder="1" applyProtection="1">
      <protection locked="0"/>
    </xf>
    <xf numFmtId="4" fontId="1" fillId="0" borderId="14" xfId="5" applyNumberFormat="1" applyFill="1" applyBorder="1" applyProtection="1">
      <protection locked="0"/>
    </xf>
    <xf numFmtId="4" fontId="12" fillId="0" borderId="13" xfId="5" applyNumberFormat="1" applyFont="1" applyFill="1" applyBorder="1" applyProtection="1">
      <protection locked="0"/>
    </xf>
    <xf numFmtId="4" fontId="12" fillId="0" borderId="0" xfId="5" applyNumberFormat="1" applyFont="1" applyFill="1" applyBorder="1" applyProtection="1">
      <protection locked="0"/>
    </xf>
    <xf numFmtId="4" fontId="12" fillId="0" borderId="14" xfId="5" applyNumberFormat="1" applyFont="1" applyFill="1" applyBorder="1" applyProtection="1">
      <protection locked="0"/>
    </xf>
    <xf numFmtId="4" fontId="1" fillId="0" borderId="13" xfId="5" applyNumberFormat="1" applyFont="1" applyFill="1" applyBorder="1" applyProtection="1">
      <protection locked="0"/>
    </xf>
    <xf numFmtId="4" fontId="12" fillId="14" borderId="13" xfId="5" applyNumberFormat="1" applyFont="1" applyFill="1" applyBorder="1" applyProtection="1">
      <protection locked="0"/>
    </xf>
    <xf numFmtId="4" fontId="12" fillId="14" borderId="0" xfId="5" applyNumberFormat="1" applyFont="1" applyFill="1" applyBorder="1" applyProtection="1">
      <protection locked="0"/>
    </xf>
    <xf numFmtId="4" fontId="12" fillId="14" borderId="14" xfId="5" applyNumberFormat="1" applyFont="1" applyFill="1" applyBorder="1" applyProtection="1">
      <protection locked="0"/>
    </xf>
    <xf numFmtId="4" fontId="1" fillId="0" borderId="0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2" fillId="0" borderId="13" xfId="3" applyNumberFormat="1" applyFont="1" applyFill="1" applyBorder="1" applyProtection="1">
      <protection locked="0"/>
    </xf>
    <xf numFmtId="4" fontId="29" fillId="14" borderId="13" xfId="3" applyNumberFormat="1" applyFont="1" applyFill="1" applyBorder="1" applyProtection="1">
      <protection locked="0"/>
    </xf>
    <xf numFmtId="4" fontId="1" fillId="14" borderId="0" xfId="5" applyNumberFormat="1" applyFont="1" applyFill="1" applyBorder="1" applyProtection="1">
      <protection locked="0"/>
    </xf>
    <xf numFmtId="4" fontId="1" fillId="14" borderId="14" xfId="5" applyNumberFormat="1" applyFont="1" applyFill="1" applyBorder="1" applyProtection="1">
      <protection locked="0"/>
    </xf>
    <xf numFmtId="4" fontId="0" fillId="15" borderId="12" xfId="0" applyNumberFormat="1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19" fillId="14" borderId="47" xfId="0" applyFont="1" applyFill="1" applyBorder="1" applyAlignment="1" applyProtection="1">
      <alignment horizontal="left" vertical="center"/>
      <protection locked="0"/>
    </xf>
    <xf numFmtId="0" fontId="19" fillId="0" borderId="47" xfId="7" applyFont="1" applyFill="1" applyBorder="1" applyProtection="1">
      <protection locked="0"/>
    </xf>
    <xf numFmtId="0" fontId="17" fillId="0" borderId="47" xfId="0" applyFont="1" applyBorder="1" applyAlignment="1" applyProtection="1">
      <alignment vertical="center"/>
      <protection locked="0"/>
    </xf>
    <xf numFmtId="4" fontId="0" fillId="9" borderId="13" xfId="0" applyNumberFormat="1" applyFill="1" applyBorder="1" applyProtection="1">
      <protection locked="0"/>
    </xf>
    <xf numFmtId="4" fontId="0" fillId="9" borderId="48" xfId="0" applyNumberFormat="1" applyFill="1" applyBorder="1" applyProtection="1">
      <protection locked="0"/>
    </xf>
    <xf numFmtId="0" fontId="0" fillId="0" borderId="47" xfId="0" applyFont="1" applyBorder="1" applyAlignment="1" applyProtection="1">
      <alignment vertical="center"/>
      <protection locked="0"/>
    </xf>
    <xf numFmtId="0" fontId="18" fillId="0" borderId="47" xfId="7" applyFont="1" applyFill="1" applyBorder="1" applyProtection="1">
      <protection locked="0"/>
    </xf>
    <xf numFmtId="0" fontId="17" fillId="0" borderId="47" xfId="0" applyFont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9" borderId="0" xfId="0" applyNumberFormat="1" applyFill="1" applyBorder="1" applyProtection="1">
      <protection locked="0"/>
    </xf>
    <xf numFmtId="4" fontId="0" fillId="14" borderId="12" xfId="0" applyNumberFormat="1" applyFill="1" applyBorder="1" applyProtection="1">
      <protection locked="0"/>
    </xf>
    <xf numFmtId="0" fontId="19" fillId="0" borderId="47" xfId="0" applyFont="1" applyFill="1" applyBorder="1" applyAlignment="1" applyProtection="1">
      <alignment horizontal="left" vertical="center"/>
      <protection locked="0"/>
    </xf>
    <xf numFmtId="0" fontId="19" fillId="15" borderId="47" xfId="0" applyFont="1" applyFill="1" applyBorder="1" applyAlignment="1" applyProtection="1">
      <alignment horizontal="left" vertical="center"/>
      <protection locked="0"/>
    </xf>
    <xf numFmtId="4" fontId="0" fillId="0" borderId="12" xfId="0" applyNumberFormat="1" applyBorder="1" applyProtection="1">
      <protection locked="0"/>
    </xf>
    <xf numFmtId="0" fontId="17" fillId="15" borderId="5" xfId="0" applyFont="1" applyFill="1" applyBorder="1" applyProtection="1">
      <protection locked="0"/>
    </xf>
    <xf numFmtId="4" fontId="17" fillId="15" borderId="18" xfId="0" applyNumberFormat="1" applyFont="1" applyFill="1" applyBorder="1" applyProtection="1">
      <protection locked="0"/>
    </xf>
    <xf numFmtId="4" fontId="17" fillId="15" borderId="19" xfId="0" applyNumberFormat="1" applyFont="1" applyFill="1" applyBorder="1" applyProtection="1">
      <protection locked="0"/>
    </xf>
    <xf numFmtId="4" fontId="17" fillId="15" borderId="20" xfId="0" applyNumberFormat="1" applyFont="1" applyFill="1" applyBorder="1" applyProtection="1">
      <protection locked="0"/>
    </xf>
    <xf numFmtId="0" fontId="54" fillId="0" borderId="0" xfId="0" applyFont="1" applyProtection="1">
      <protection locked="0"/>
    </xf>
    <xf numFmtId="43" fontId="0" fillId="0" borderId="26" xfId="0" applyNumberFormat="1" applyBorder="1" applyProtection="1">
      <protection locked="0"/>
    </xf>
    <xf numFmtId="0" fontId="17" fillId="7" borderId="0" xfId="0" applyFont="1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48" fillId="7" borderId="0" xfId="0" applyFont="1" applyFill="1" applyBorder="1" applyProtection="1">
      <protection locked="0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Border="1" applyAlignment="1" applyProtection="1">
      <alignment horizontal="center" vertical="center" wrapText="1"/>
      <protection locked="0"/>
    </xf>
    <xf numFmtId="0" fontId="17" fillId="7" borderId="0" xfId="0" applyFont="1" applyFill="1" applyBorder="1" applyAlignment="1" applyProtection="1">
      <alignment horizontal="center"/>
      <protection locked="0"/>
    </xf>
    <xf numFmtId="0" fontId="50" fillId="0" borderId="87" xfId="7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right"/>
      <protection locked="0"/>
    </xf>
    <xf numFmtId="4" fontId="0" fillId="7" borderId="0" xfId="0" applyNumberFormat="1" applyFill="1" applyBorder="1" applyAlignment="1" applyProtection="1">
      <alignment horizontal="right"/>
      <protection locked="0"/>
    </xf>
    <xf numFmtId="10" fontId="0" fillId="7" borderId="0" xfId="0" applyNumberFormat="1" applyFill="1" applyBorder="1" applyAlignment="1" applyProtection="1">
      <alignment horizontal="right"/>
      <protection locked="0"/>
    </xf>
    <xf numFmtId="0" fontId="17" fillId="0" borderId="86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43" fontId="17" fillId="0" borderId="7" xfId="0" applyNumberFormat="1" applyFont="1" applyBorder="1" applyProtection="1">
      <protection locked="0"/>
    </xf>
    <xf numFmtId="43" fontId="17" fillId="0" borderId="17" xfId="0" applyNumberFormat="1" applyFont="1" applyBorder="1" applyProtection="1">
      <protection locked="0"/>
    </xf>
    <xf numFmtId="0" fontId="48" fillId="0" borderId="0" xfId="0" applyFont="1" applyProtection="1">
      <protection locked="0"/>
    </xf>
    <xf numFmtId="0" fontId="0" fillId="0" borderId="1" xfId="0" applyBorder="1" applyAlignment="1" applyProtection="1">
      <alignment horizontal="right"/>
      <protection hidden="1"/>
    </xf>
    <xf numFmtId="4" fontId="0" fillId="0" borderId="1" xfId="0" applyNumberFormat="1" applyBorder="1" applyAlignment="1" applyProtection="1">
      <alignment horizontal="right"/>
      <protection hidden="1"/>
    </xf>
    <xf numFmtId="10" fontId="0" fillId="0" borderId="1" xfId="0" applyNumberFormat="1" applyBorder="1" applyAlignment="1" applyProtection="1">
      <alignment horizontal="right"/>
      <protection hidden="1"/>
    </xf>
    <xf numFmtId="4" fontId="0" fillId="0" borderId="1" xfId="0" applyNumberFormat="1" applyBorder="1" applyProtection="1">
      <protection hidden="1"/>
    </xf>
    <xf numFmtId="10" fontId="0" fillId="0" borderId="1" xfId="0" applyNumberFormat="1" applyBorder="1" applyProtection="1">
      <protection hidden="1"/>
    </xf>
    <xf numFmtId="0" fontId="40" fillId="0" borderId="0" xfId="0" applyFont="1" applyProtection="1">
      <protection locked="0"/>
    </xf>
    <xf numFmtId="4" fontId="17" fillId="0" borderId="0" xfId="0" applyNumberFormat="1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wrapText="1"/>
      <protection locked="0"/>
    </xf>
    <xf numFmtId="4" fontId="35" fillId="0" borderId="0" xfId="0" applyNumberFormat="1" applyFont="1" applyProtection="1">
      <protection locked="0"/>
    </xf>
    <xf numFmtId="0" fontId="35" fillId="0" borderId="0" xfId="0" applyFont="1" applyProtection="1">
      <protection locked="0"/>
    </xf>
    <xf numFmtId="0" fontId="35" fillId="0" borderId="0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4" fontId="0" fillId="14" borderId="0" xfId="0" applyNumberFormat="1" applyFill="1" applyProtection="1">
      <protection locked="0"/>
    </xf>
    <xf numFmtId="4" fontId="0" fillId="14" borderId="26" xfId="0" applyNumberFormat="1" applyFill="1" applyBorder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4" fontId="17" fillId="0" borderId="13" xfId="0" applyNumberFormat="1" applyFont="1" applyBorder="1" applyAlignment="1" applyProtection="1">
      <alignment horizontal="center"/>
      <protection locked="0"/>
    </xf>
    <xf numFmtId="4" fontId="0" fillId="16" borderId="13" xfId="0" applyNumberFormat="1" applyFill="1" applyBorder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58" fillId="0" borderId="88" xfId="0" applyFont="1" applyFill="1" applyBorder="1" applyAlignment="1">
      <alignment horizontal="center" wrapText="1"/>
    </xf>
    <xf numFmtId="0" fontId="0" fillId="0" borderId="0" xfId="0" applyProtection="1"/>
    <xf numFmtId="165" fontId="59" fillId="0" borderId="0" xfId="10" applyNumberFormat="1" applyFont="1" applyFill="1" applyAlignment="1" applyProtection="1">
      <alignment vertical="center"/>
      <protection locked="0"/>
    </xf>
    <xf numFmtId="165" fontId="59" fillId="0" borderId="0" xfId="10" applyNumberFormat="1" applyFont="1" applyFill="1" applyBorder="1" applyAlignment="1" applyProtection="1">
      <alignment vertical="center"/>
      <protection locked="0"/>
    </xf>
    <xf numFmtId="165" fontId="59" fillId="0" borderId="0" xfId="10" applyNumberFormat="1" applyFont="1" applyFill="1" applyAlignment="1" applyProtection="1">
      <alignment horizontal="left" vertical="center"/>
      <protection locked="0"/>
    </xf>
    <xf numFmtId="165" fontId="18" fillId="0" borderId="0" xfId="10" applyNumberFormat="1" applyFont="1" applyFill="1" applyAlignment="1" applyProtection="1">
      <alignment vertical="center"/>
      <protection locked="0"/>
    </xf>
    <xf numFmtId="0" fontId="40" fillId="0" borderId="0" xfId="0" applyFont="1" applyFill="1" applyBorder="1" applyProtection="1"/>
    <xf numFmtId="4" fontId="0" fillId="0" borderId="0" xfId="0" applyNumberFormat="1" applyFont="1" applyProtection="1">
      <protection hidden="1"/>
    </xf>
    <xf numFmtId="4" fontId="17" fillId="17" borderId="31" xfId="0" applyNumberFormat="1" applyFont="1" applyFill="1" applyBorder="1" applyProtection="1">
      <protection locked="0"/>
    </xf>
    <xf numFmtId="4" fontId="0" fillId="0" borderId="1" xfId="0" applyNumberFormat="1" applyFont="1" applyBorder="1" applyProtection="1">
      <protection hidden="1"/>
    </xf>
    <xf numFmtId="0" fontId="34" fillId="0" borderId="0" xfId="0" applyFont="1" applyFill="1" applyBorder="1" applyProtection="1">
      <protection locked="0"/>
    </xf>
    <xf numFmtId="0" fontId="34" fillId="0" borderId="0" xfId="0" applyFont="1" applyProtection="1">
      <protection locked="0"/>
    </xf>
    <xf numFmtId="0" fontId="18" fillId="0" borderId="0" xfId="13" applyFont="1" applyAlignment="1" applyProtection="1">
      <alignment horizontal="left"/>
      <protection locked="0"/>
    </xf>
    <xf numFmtId="0" fontId="19" fillId="0" borderId="0" xfId="13" applyFont="1" applyAlignment="1" applyProtection="1">
      <alignment horizontal="left"/>
      <protection locked="0"/>
    </xf>
    <xf numFmtId="0" fontId="19" fillId="0" borderId="0" xfId="13" applyFont="1" applyAlignment="1" applyProtection="1">
      <alignment horizontal="right"/>
      <protection locked="0"/>
    </xf>
    <xf numFmtId="0" fontId="19" fillId="0" borderId="0" xfId="13" applyFont="1" applyBorder="1" applyAlignment="1" applyProtection="1">
      <alignment horizontal="left"/>
      <protection locked="0"/>
    </xf>
    <xf numFmtId="0" fontId="18" fillId="0" borderId="0" xfId="13" applyFont="1" applyAlignment="1" applyProtection="1">
      <alignment horizontal="right"/>
      <protection locked="0"/>
    </xf>
    <xf numFmtId="0" fontId="19" fillId="0" borderId="0" xfId="13" applyFont="1" applyBorder="1" applyAlignment="1" applyProtection="1">
      <alignment horizontal="right"/>
      <protection locked="0"/>
    </xf>
    <xf numFmtId="0" fontId="19" fillId="15" borderId="1" xfId="13" applyFont="1" applyFill="1" applyBorder="1" applyAlignment="1" applyProtection="1">
      <protection locked="0"/>
    </xf>
    <xf numFmtId="0" fontId="18" fillId="15" borderId="1" xfId="13" applyFont="1" applyFill="1" applyBorder="1" applyAlignment="1" applyProtection="1">
      <protection locked="0"/>
    </xf>
    <xf numFmtId="0" fontId="19" fillId="14" borderId="1" xfId="13" applyFont="1" applyFill="1" applyBorder="1" applyAlignment="1" applyProtection="1">
      <protection locked="0"/>
    </xf>
    <xf numFmtId="0" fontId="18" fillId="0" borderId="1" xfId="13" applyFont="1" applyBorder="1" applyAlignment="1" applyProtection="1">
      <alignment horizontal="left"/>
      <protection locked="0"/>
    </xf>
    <xf numFmtId="0" fontId="19" fillId="14" borderId="1" xfId="13" applyFont="1" applyFill="1" applyBorder="1" applyAlignment="1" applyProtection="1">
      <alignment horizontal="left"/>
      <protection locked="0"/>
    </xf>
    <xf numFmtId="0" fontId="18" fillId="0" borderId="1" xfId="13" applyFont="1" applyBorder="1" applyAlignment="1" applyProtection="1">
      <alignment horizontal="left" wrapText="1"/>
      <protection locked="0"/>
    </xf>
    <xf numFmtId="0" fontId="19" fillId="0" borderId="1" xfId="13" applyFont="1" applyBorder="1" applyAlignment="1" applyProtection="1">
      <alignment horizontal="left"/>
      <protection locked="0"/>
    </xf>
    <xf numFmtId="0" fontId="19" fillId="0" borderId="1" xfId="13" applyFont="1" applyBorder="1" applyAlignment="1" applyProtection="1">
      <protection locked="0"/>
    </xf>
    <xf numFmtId="0" fontId="18" fillId="0" borderId="1" xfId="13" applyFont="1" applyBorder="1" applyAlignment="1" applyProtection="1">
      <protection locked="0"/>
    </xf>
    <xf numFmtId="0" fontId="19" fillId="15" borderId="1" xfId="13" applyFont="1" applyFill="1" applyBorder="1" applyAlignment="1" applyProtection="1">
      <alignment horizontal="left"/>
      <protection locked="0"/>
    </xf>
    <xf numFmtId="0" fontId="56" fillId="0" borderId="0" xfId="13" applyFont="1" applyAlignment="1" applyProtection="1">
      <alignment wrapText="1"/>
      <protection locked="0"/>
    </xf>
    <xf numFmtId="0" fontId="57" fillId="0" borderId="0" xfId="13" applyFont="1" applyAlignment="1" applyProtection="1">
      <alignment horizontal="left"/>
      <protection locked="0"/>
    </xf>
    <xf numFmtId="4" fontId="18" fillId="14" borderId="1" xfId="13" applyNumberFormat="1" applyFont="1" applyFill="1" applyBorder="1" applyAlignment="1" applyProtection="1">
      <protection locked="0"/>
    </xf>
    <xf numFmtId="4" fontId="18" fillId="0" borderId="1" xfId="13" applyNumberFormat="1" applyFont="1" applyBorder="1" applyAlignment="1" applyProtection="1">
      <alignment horizontal="left"/>
      <protection locked="0"/>
    </xf>
    <xf numFmtId="4" fontId="18" fillId="15" borderId="1" xfId="13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5" fontId="6" fillId="6" borderId="16" xfId="10" applyNumberFormat="1" applyFont="1" applyFill="1" applyBorder="1" applyAlignment="1" applyProtection="1">
      <alignment horizontal="center" vertical="center"/>
      <protection locked="0"/>
    </xf>
    <xf numFmtId="165" fontId="6" fillId="6" borderId="10" xfId="10" applyNumberFormat="1" applyFont="1" applyFill="1" applyBorder="1" applyAlignment="1" applyProtection="1">
      <alignment horizontal="center" vertical="center"/>
      <protection locked="0"/>
    </xf>
    <xf numFmtId="0" fontId="17" fillId="15" borderId="40" xfId="0" applyFont="1" applyFill="1" applyBorder="1" applyAlignment="1" applyProtection="1">
      <alignment horizontal="center" wrapText="1"/>
      <protection locked="0"/>
    </xf>
    <xf numFmtId="0" fontId="17" fillId="15" borderId="69" xfId="0" applyFont="1" applyFill="1" applyBorder="1" applyAlignment="1" applyProtection="1">
      <alignment horizontal="center" wrapText="1"/>
      <protection locked="0"/>
    </xf>
    <xf numFmtId="0" fontId="17" fillId="15" borderId="40" xfId="0" applyFont="1" applyFill="1" applyBorder="1" applyAlignment="1" applyProtection="1">
      <alignment horizontal="center" vertical="center" wrapText="1"/>
      <protection locked="0"/>
    </xf>
    <xf numFmtId="0" fontId="17" fillId="15" borderId="6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19" fillId="0" borderId="0" xfId="8" applyFont="1" applyFill="1" applyBorder="1" applyAlignment="1" applyProtection="1">
      <alignment horizontal="center" vertical="center" wrapText="1"/>
      <protection locked="0"/>
    </xf>
    <xf numFmtId="0" fontId="19" fillId="0" borderId="0" xfId="8" applyFont="1" applyFill="1" applyBorder="1" applyAlignment="1" applyProtection="1">
      <alignment horizontal="center" vertical="center"/>
      <protection locked="0"/>
    </xf>
    <xf numFmtId="0" fontId="29" fillId="10" borderId="0" xfId="0" applyFont="1" applyFill="1" applyBorder="1" applyAlignment="1" applyProtection="1">
      <alignment horizontal="center"/>
      <protection locked="0"/>
    </xf>
    <xf numFmtId="0" fontId="28" fillId="0" borderId="0" xfId="7" applyFont="1" applyAlignment="1" applyProtection="1">
      <alignment horizontal="center"/>
      <protection locked="0"/>
    </xf>
    <xf numFmtId="2" fontId="0" fillId="0" borderId="31" xfId="0" applyNumberFormat="1" applyFont="1" applyFill="1" applyBorder="1" applyProtection="1">
      <protection locked="0"/>
    </xf>
    <xf numFmtId="0" fontId="48" fillId="0" borderId="0" xfId="0" applyFont="1" applyFill="1" applyBorder="1" applyProtection="1">
      <protection locked="0"/>
    </xf>
    <xf numFmtId="43" fontId="17" fillId="0" borderId="1" xfId="0" applyNumberFormat="1" applyFont="1" applyFill="1" applyBorder="1" applyAlignment="1" applyProtection="1">
      <alignment horizontal="center"/>
      <protection locked="0"/>
    </xf>
    <xf numFmtId="14" fontId="0" fillId="18" borderId="1" xfId="0" applyNumberFormat="1" applyFill="1" applyBorder="1" applyAlignment="1" applyProtection="1">
      <alignment horizontal="center"/>
      <protection locked="0"/>
    </xf>
    <xf numFmtId="1" fontId="0" fillId="18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2" xfId="0" applyNumberFormat="1" applyBorder="1" applyProtection="1">
      <protection hidden="1"/>
    </xf>
    <xf numFmtId="1" fontId="0" fillId="18" borderId="26" xfId="0" applyNumberFormat="1" applyFill="1" applyBorder="1" applyAlignment="1" applyProtection="1">
      <alignment horizontal="center"/>
      <protection locked="0"/>
    </xf>
    <xf numFmtId="43" fontId="17" fillId="0" borderId="69" xfId="0" applyNumberFormat="1" applyFont="1" applyFill="1" applyBorder="1" applyAlignment="1" applyProtection="1">
      <alignment horizontal="center"/>
      <protection locked="0"/>
    </xf>
    <xf numFmtId="4" fontId="0" fillId="0" borderId="35" xfId="0" applyNumberFormat="1" applyFont="1" applyBorder="1" applyProtection="1">
      <protection hidden="1"/>
    </xf>
    <xf numFmtId="43" fontId="17" fillId="0" borderId="31" xfId="0" applyNumberFormat="1" applyFont="1" applyFill="1" applyBorder="1" applyAlignment="1" applyProtection="1">
      <alignment horizontal="center"/>
      <protection locked="0"/>
    </xf>
    <xf numFmtId="165" fontId="9" fillId="4" borderId="24" xfId="10" applyNumberFormat="1" applyFont="1" applyFill="1" applyBorder="1" applyAlignment="1" applyProtection="1">
      <alignment horizontal="left" vertical="center"/>
      <protection locked="0"/>
    </xf>
    <xf numFmtId="165" fontId="7" fillId="4" borderId="0" xfId="10" applyNumberFormat="1" applyFont="1" applyFill="1" applyBorder="1" applyAlignment="1" applyProtection="1">
      <alignment vertical="center"/>
      <protection locked="0"/>
    </xf>
    <xf numFmtId="165" fontId="1" fillId="0" borderId="32" xfId="10" applyNumberFormat="1" applyFont="1" applyFill="1" applyBorder="1" applyAlignment="1" applyProtection="1">
      <alignment vertical="center"/>
      <protection locked="0"/>
    </xf>
    <xf numFmtId="168" fontId="1" fillId="4" borderId="0" xfId="10" applyNumberFormat="1" applyFont="1" applyFill="1" applyBorder="1" applyAlignment="1" applyProtection="1">
      <alignment horizontal="left" vertical="center"/>
      <protection locked="0"/>
    </xf>
    <xf numFmtId="165" fontId="7" fillId="0" borderId="32" xfId="10" applyNumberFormat="1" applyFont="1" applyBorder="1" applyAlignment="1" applyProtection="1">
      <alignment vertical="center"/>
      <protection locked="0"/>
    </xf>
    <xf numFmtId="165" fontId="7" fillId="0" borderId="46" xfId="10" applyNumberFormat="1" applyFont="1" applyFill="1" applyBorder="1" applyAlignment="1" applyProtection="1">
      <alignment vertical="center"/>
      <protection locked="0"/>
    </xf>
    <xf numFmtId="165" fontId="1" fillId="0" borderId="57" xfId="10" applyNumberFormat="1" applyFont="1" applyFill="1" applyBorder="1" applyAlignment="1" applyProtection="1">
      <alignment horizontal="center" vertical="center"/>
      <protection locked="0"/>
    </xf>
    <xf numFmtId="165" fontId="6" fillId="6" borderId="31" xfId="10" applyNumberFormat="1" applyFont="1" applyFill="1" applyBorder="1" applyAlignment="1" applyProtection="1">
      <alignment horizontal="right" vertical="center"/>
      <protection locked="0"/>
    </xf>
    <xf numFmtId="165" fontId="6" fillId="6" borderId="21" xfId="10" applyNumberFormat="1" applyFont="1" applyFill="1" applyBorder="1" applyAlignment="1" applyProtection="1">
      <alignment vertical="center"/>
      <protection locked="0"/>
    </xf>
    <xf numFmtId="165" fontId="6" fillId="6" borderId="22" xfId="10" applyNumberFormat="1" applyFont="1" applyFill="1" applyBorder="1" applyAlignment="1" applyProtection="1">
      <alignment vertical="center"/>
      <protection locked="0"/>
    </xf>
    <xf numFmtId="166" fontId="6" fillId="6" borderId="18" xfId="10" applyNumberFormat="1" applyFont="1" applyFill="1" applyBorder="1" applyAlignment="1" applyProtection="1">
      <alignment horizontal="center" vertical="center"/>
      <protection locked="0"/>
    </xf>
    <xf numFmtId="165" fontId="6" fillId="6" borderId="19" xfId="10" applyNumberFormat="1" applyFont="1" applyFill="1" applyBorder="1" applyAlignment="1" applyProtection="1">
      <alignment horizontal="center" vertical="center"/>
      <protection locked="0"/>
    </xf>
    <xf numFmtId="1" fontId="6" fillId="6" borderId="19" xfId="10" applyNumberFormat="1" applyFont="1" applyFill="1" applyBorder="1" applyAlignment="1" applyProtection="1">
      <alignment vertical="center"/>
      <protection locked="0"/>
    </xf>
    <xf numFmtId="165" fontId="6" fillId="6" borderId="19" xfId="10" applyNumberFormat="1" applyFont="1" applyFill="1" applyBorder="1" applyAlignment="1" applyProtection="1">
      <alignment horizontal="right" vertical="center"/>
      <protection locked="0"/>
    </xf>
    <xf numFmtId="9" fontId="6" fillId="6" borderId="18" xfId="12" applyFont="1" applyFill="1" applyBorder="1" applyAlignment="1" applyProtection="1">
      <alignment vertical="center"/>
      <protection locked="0"/>
    </xf>
    <xf numFmtId="167" fontId="6" fillId="6" borderId="19" xfId="10" applyNumberFormat="1" applyFont="1" applyFill="1" applyBorder="1" applyAlignment="1" applyProtection="1">
      <alignment vertical="center"/>
      <protection locked="0"/>
    </xf>
    <xf numFmtId="165" fontId="6" fillId="6" borderId="22" xfId="10" applyNumberFormat="1" applyFont="1" applyFill="1" applyBorder="1" applyAlignment="1" applyProtection="1">
      <alignment horizontal="right" vertical="center"/>
      <protection locked="0"/>
    </xf>
    <xf numFmtId="165" fontId="6" fillId="6" borderId="18" xfId="10" applyNumberFormat="1" applyFont="1" applyFill="1" applyBorder="1" applyAlignment="1" applyProtection="1">
      <alignment horizontal="right" vertical="center"/>
      <protection locked="0"/>
    </xf>
    <xf numFmtId="165" fontId="6" fillId="6" borderId="20" xfId="10" applyNumberFormat="1" applyFont="1" applyFill="1" applyBorder="1" applyAlignment="1" applyProtection="1">
      <alignment vertical="center"/>
      <protection locked="0"/>
    </xf>
    <xf numFmtId="165" fontId="7" fillId="6" borderId="21" xfId="10" applyNumberFormat="1" applyFont="1" applyFill="1" applyBorder="1" applyAlignment="1" applyProtection="1">
      <alignment horizontal="center" vertical="center"/>
      <protection locked="0"/>
    </xf>
    <xf numFmtId="166" fontId="6" fillId="6" borderId="58" xfId="10" applyNumberFormat="1" applyFont="1" applyFill="1" applyBorder="1" applyAlignment="1" applyProtection="1">
      <alignment horizontal="center" vertical="center"/>
      <protection locked="0"/>
    </xf>
    <xf numFmtId="166" fontId="6" fillId="6" borderId="7" xfId="10" applyNumberFormat="1" applyFont="1" applyFill="1" applyBorder="1" applyAlignment="1" applyProtection="1">
      <alignment horizontal="center" vertical="center"/>
      <protection locked="0"/>
    </xf>
    <xf numFmtId="165" fontId="6" fillId="6" borderId="23" xfId="10" applyNumberFormat="1" applyFont="1" applyFill="1" applyBorder="1" applyAlignment="1" applyProtection="1">
      <alignment horizontal="center" vertical="center"/>
      <protection locked="0"/>
    </xf>
    <xf numFmtId="9" fontId="6" fillId="6" borderId="10" xfId="12" applyFont="1" applyFill="1" applyBorder="1" applyAlignment="1" applyProtection="1">
      <alignment horizontal="center" vertical="center"/>
      <protection locked="0"/>
    </xf>
    <xf numFmtId="9" fontId="6" fillId="6" borderId="16" xfId="12" applyFont="1" applyFill="1" applyBorder="1" applyAlignment="1" applyProtection="1">
      <alignment horizontal="center" vertical="center" wrapText="1"/>
      <protection locked="0"/>
    </xf>
    <xf numFmtId="9" fontId="1" fillId="4" borderId="13" xfId="12" applyFont="1" applyFill="1" applyBorder="1" applyAlignment="1" applyProtection="1">
      <alignment vertical="center"/>
      <protection locked="0"/>
    </xf>
    <xf numFmtId="165" fontId="1" fillId="0" borderId="13" xfId="10" applyNumberFormat="1" applyFont="1" applyFill="1" applyBorder="1" applyAlignment="1" applyProtection="1">
      <alignment vertical="center"/>
      <protection hidden="1"/>
    </xf>
    <xf numFmtId="165" fontId="9" fillId="4" borderId="0" xfId="10" applyNumberFormat="1" applyFont="1" applyFill="1" applyBorder="1" applyAlignment="1" applyProtection="1">
      <alignment horizontal="left" vertical="center"/>
      <protection locked="0"/>
    </xf>
    <xf numFmtId="165" fontId="1" fillId="4" borderId="12" xfId="10" applyNumberFormat="1" applyFont="1" applyFill="1" applyBorder="1" applyAlignment="1" applyProtection="1">
      <alignment horizontal="right" vertical="center"/>
      <protection locked="0"/>
    </xf>
    <xf numFmtId="165" fontId="1" fillId="0" borderId="12" xfId="10" applyNumberFormat="1" applyFont="1" applyFill="1" applyBorder="1" applyAlignment="1" applyProtection="1">
      <alignment horizontal="right" vertical="center"/>
      <protection locked="0"/>
    </xf>
    <xf numFmtId="9" fontId="1" fillId="0" borderId="12" xfId="12" applyFont="1" applyFill="1" applyBorder="1" applyAlignment="1" applyProtection="1">
      <alignment horizontal="right" vertical="center"/>
      <protection locked="0"/>
    </xf>
    <xf numFmtId="165" fontId="7" fillId="2" borderId="22" xfId="10" applyNumberFormat="1" applyFont="1" applyFill="1" applyBorder="1" applyAlignment="1" applyProtection="1">
      <alignment horizontal="center" vertical="center"/>
      <protection locked="0"/>
    </xf>
    <xf numFmtId="165" fontId="1" fillId="0" borderId="0" xfId="10" applyNumberFormat="1" applyFont="1" applyFill="1" applyBorder="1" applyAlignment="1" applyProtection="1">
      <alignment horizontal="center" vertical="center"/>
      <protection locked="0"/>
    </xf>
    <xf numFmtId="165" fontId="7" fillId="6" borderId="22" xfId="10" applyNumberFormat="1" applyFont="1" applyFill="1" applyBorder="1" applyAlignment="1" applyProtection="1">
      <alignment horizontal="center" vertical="center"/>
      <protection locked="0"/>
    </xf>
    <xf numFmtId="9" fontId="1" fillId="4" borderId="12" xfId="12" applyFont="1" applyFill="1" applyBorder="1" applyAlignment="1" applyProtection="1">
      <alignment horizontal="right" vertical="center"/>
      <protection locked="0"/>
    </xf>
    <xf numFmtId="9" fontId="1" fillId="4" borderId="13" xfId="12" applyFont="1" applyFill="1" applyBorder="1" applyAlignment="1" applyProtection="1">
      <alignment horizontal="right" vertical="center"/>
      <protection locked="0"/>
    </xf>
    <xf numFmtId="165" fontId="1" fillId="0" borderId="16" xfId="1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9" fillId="10" borderId="0" xfId="0" applyFont="1" applyFill="1" applyAlignment="1" applyProtection="1">
      <alignment horizontal="center"/>
      <protection locked="0"/>
    </xf>
    <xf numFmtId="166" fontId="1" fillId="4" borderId="9" xfId="10" applyNumberFormat="1" applyFont="1" applyFill="1" applyBorder="1" applyAlignment="1" applyProtection="1">
      <alignment horizontal="center" vertical="center"/>
      <protection locked="0"/>
    </xf>
    <xf numFmtId="165" fontId="1" fillId="4" borderId="9" xfId="10" applyNumberFormat="1" applyFont="1" applyFill="1" applyBorder="1" applyAlignment="1" applyProtection="1">
      <alignment vertical="center"/>
      <protection locked="0"/>
    </xf>
    <xf numFmtId="165" fontId="1" fillId="4" borderId="9" xfId="10" applyNumberFormat="1" applyFont="1" applyFill="1" applyBorder="1" applyAlignment="1" applyProtection="1">
      <alignment horizontal="right" vertical="center"/>
      <protection locked="0"/>
    </xf>
    <xf numFmtId="0" fontId="29" fillId="7" borderId="0" xfId="0" applyFont="1" applyFill="1" applyBorder="1" applyProtection="1">
      <protection locked="0"/>
    </xf>
    <xf numFmtId="0" fontId="34" fillId="7" borderId="0" xfId="0" applyFont="1" applyFill="1" applyBorder="1" applyProtection="1">
      <protection locked="0"/>
    </xf>
    <xf numFmtId="0" fontId="29" fillId="7" borderId="0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Border="1" applyAlignment="1" applyProtection="1">
      <alignment horizontal="center" vertical="center" wrapText="1"/>
      <protection locked="0"/>
    </xf>
    <xf numFmtId="0" fontId="29" fillId="7" borderId="0" xfId="0" applyFont="1" applyFill="1" applyBorder="1" applyAlignment="1" applyProtection="1">
      <alignment horizontal="center"/>
      <protection locked="0"/>
    </xf>
    <xf numFmtId="0" fontId="34" fillId="7" borderId="0" xfId="0" applyFont="1" applyFill="1" applyBorder="1" applyAlignment="1" applyProtection="1">
      <alignment horizontal="right"/>
      <protection locked="0"/>
    </xf>
    <xf numFmtId="4" fontId="34" fillId="7" borderId="0" xfId="0" applyNumberFormat="1" applyFont="1" applyFill="1" applyBorder="1" applyAlignment="1" applyProtection="1">
      <alignment horizontal="right"/>
      <protection locked="0"/>
    </xf>
    <xf numFmtId="10" fontId="34" fillId="7" borderId="0" xfId="0" applyNumberFormat="1" applyFont="1" applyFill="1" applyBorder="1" applyAlignment="1" applyProtection="1">
      <alignment horizontal="right"/>
      <protection locked="0"/>
    </xf>
    <xf numFmtId="0" fontId="60" fillId="7" borderId="0" xfId="0" applyFont="1" applyFill="1" applyBorder="1" applyProtection="1">
      <protection locked="0"/>
    </xf>
    <xf numFmtId="43" fontId="34" fillId="7" borderId="0" xfId="0" applyNumberFormat="1" applyFont="1" applyFill="1" applyBorder="1" applyProtection="1">
      <protection locked="0"/>
    </xf>
    <xf numFmtId="43" fontId="34" fillId="7" borderId="0" xfId="0" applyNumberFormat="1" applyFont="1" applyFill="1" applyBorder="1" applyProtection="1">
      <protection hidden="1"/>
    </xf>
    <xf numFmtId="0" fontId="61" fillId="7" borderId="0" xfId="7" applyFont="1" applyFill="1" applyBorder="1" applyAlignment="1" applyProtection="1">
      <alignment horizontal="center" vertical="center" wrapText="1"/>
      <protection locked="0"/>
    </xf>
    <xf numFmtId="3" fontId="34" fillId="7" borderId="0" xfId="0" applyNumberFormat="1" applyFont="1" applyFill="1" applyBorder="1" applyAlignment="1" applyProtection="1">
      <alignment horizontal="center"/>
      <protection locked="0"/>
    </xf>
    <xf numFmtId="43" fontId="34" fillId="7" borderId="0" xfId="3" applyFont="1" applyFill="1" applyBorder="1" applyProtection="1">
      <protection hidden="1"/>
    </xf>
    <xf numFmtId="4" fontId="29" fillId="7" borderId="0" xfId="0" applyNumberFormat="1" applyFont="1" applyFill="1" applyBorder="1" applyProtection="1">
      <protection locked="0"/>
    </xf>
    <xf numFmtId="43" fontId="29" fillId="7" borderId="0" xfId="0" applyNumberFormat="1" applyFont="1" applyFill="1" applyBorder="1" applyProtection="1">
      <protection locked="0"/>
    </xf>
    <xf numFmtId="0" fontId="29" fillId="7" borderId="0" xfId="0" applyFont="1" applyFill="1" applyBorder="1" applyAlignment="1" applyProtection="1">
      <alignment horizontal="center" wrapText="1"/>
      <protection locked="0"/>
    </xf>
    <xf numFmtId="0" fontId="34" fillId="7" borderId="0" xfId="0" applyFont="1" applyFill="1" applyBorder="1" applyAlignment="1" applyProtection="1">
      <alignment horizontal="right"/>
      <protection hidden="1"/>
    </xf>
    <xf numFmtId="4" fontId="34" fillId="7" borderId="0" xfId="0" applyNumberFormat="1" applyFont="1" applyFill="1" applyBorder="1" applyAlignment="1" applyProtection="1">
      <alignment horizontal="right"/>
      <protection hidden="1"/>
    </xf>
    <xf numFmtId="10" fontId="34" fillId="7" borderId="0" xfId="0" applyNumberFormat="1" applyFont="1" applyFill="1" applyBorder="1" applyAlignment="1" applyProtection="1">
      <alignment horizontal="right"/>
      <protection hidden="1"/>
    </xf>
    <xf numFmtId="0" fontId="34" fillId="7" borderId="0" xfId="0" applyFont="1" applyFill="1" applyBorder="1" applyProtection="1">
      <protection hidden="1"/>
    </xf>
    <xf numFmtId="4" fontId="34" fillId="7" borderId="0" xfId="0" applyNumberFormat="1" applyFont="1" applyFill="1" applyBorder="1" applyProtection="1">
      <protection hidden="1"/>
    </xf>
    <xf numFmtId="10" fontId="34" fillId="7" borderId="0" xfId="0" applyNumberFormat="1" applyFont="1" applyFill="1" applyBorder="1" applyProtection="1">
      <protection hidden="1"/>
    </xf>
    <xf numFmtId="0" fontId="17" fillId="0" borderId="40" xfId="0" applyFont="1" applyBorder="1" applyProtection="1">
      <protection locked="0"/>
    </xf>
    <xf numFmtId="0" fontId="17" fillId="0" borderId="40" xfId="0" applyFont="1" applyBorder="1" applyAlignment="1" applyProtection="1">
      <alignment wrapText="1"/>
      <protection locked="0"/>
    </xf>
    <xf numFmtId="0" fontId="0" fillId="4" borderId="35" xfId="0" applyFont="1" applyFill="1" applyBorder="1" applyProtection="1">
      <protection locked="0"/>
    </xf>
    <xf numFmtId="0" fontId="0" fillId="4" borderId="46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17" xfId="0" applyFont="1" applyFill="1" applyBorder="1" applyProtection="1">
      <protection locked="0"/>
    </xf>
    <xf numFmtId="0" fontId="0" fillId="4" borderId="21" xfId="0" applyFont="1" applyFill="1" applyBorder="1" applyProtection="1">
      <protection locked="0"/>
    </xf>
    <xf numFmtId="0" fontId="0" fillId="4" borderId="18" xfId="0" applyFont="1" applyFill="1" applyBorder="1" applyProtection="1">
      <protection locked="0"/>
    </xf>
    <xf numFmtId="0" fontId="0" fillId="4" borderId="20" xfId="0" applyFont="1" applyFill="1" applyBorder="1" applyProtection="1">
      <protection locked="0"/>
    </xf>
    <xf numFmtId="0" fontId="17" fillId="0" borderId="1" xfId="0" applyFont="1" applyBorder="1" applyAlignment="1" applyProtection="1">
      <alignment horizontal="left" wrapText="1"/>
      <protection locked="0"/>
    </xf>
    <xf numFmtId="2" fontId="0" fillId="0" borderId="0" xfId="0" applyNumberFormat="1" applyFont="1" applyFill="1" applyBorder="1" applyProtection="1">
      <protection locked="0"/>
    </xf>
    <xf numFmtId="0" fontId="45" fillId="4" borderId="35" xfId="0" applyFont="1" applyFill="1" applyBorder="1" applyAlignment="1" applyProtection="1">
      <alignment horizontal="center" vertical="center" wrapText="1"/>
      <protection locked="0"/>
    </xf>
    <xf numFmtId="2" fontId="0" fillId="4" borderId="35" xfId="0" applyNumberFormat="1" applyFont="1" applyFill="1" applyBorder="1" applyProtection="1">
      <protection locked="0"/>
    </xf>
    <xf numFmtId="0" fontId="17" fillId="0" borderId="35" xfId="0" applyFont="1" applyBorder="1" applyAlignment="1" applyProtection="1">
      <alignment horizontal="left" wrapText="1"/>
      <protection locked="0"/>
    </xf>
    <xf numFmtId="43" fontId="0" fillId="4" borderId="35" xfId="3" applyFont="1" applyFill="1" applyBorder="1" applyProtection="1">
      <protection locked="0"/>
    </xf>
    <xf numFmtId="0" fontId="17" fillId="0" borderId="5" xfId="0" applyFont="1" applyBorder="1" applyProtection="1">
      <protection locked="0"/>
    </xf>
    <xf numFmtId="0" fontId="0" fillId="0" borderId="22" xfId="0" applyFont="1" applyFill="1" applyBorder="1" applyProtection="1">
      <protection locked="0"/>
    </xf>
    <xf numFmtId="43" fontId="0" fillId="0" borderId="22" xfId="3" applyFont="1" applyFill="1" applyBorder="1" applyProtection="1">
      <protection locked="0"/>
    </xf>
    <xf numFmtId="2" fontId="0" fillId="0" borderId="6" xfId="0" applyNumberFormat="1" applyFont="1" applyFill="1" applyBorder="1" applyProtection="1">
      <protection locked="0"/>
    </xf>
    <xf numFmtId="4" fontId="0" fillId="14" borderId="13" xfId="0" applyNumberFormat="1" applyFill="1" applyBorder="1" applyAlignment="1" applyProtection="1">
      <alignment horizontal="right"/>
      <protection locked="0"/>
    </xf>
    <xf numFmtId="0" fontId="0" fillId="4" borderId="89" xfId="0" applyFont="1" applyFill="1" applyBorder="1" applyProtection="1">
      <protection locked="0"/>
    </xf>
    <xf numFmtId="0" fontId="0" fillId="4" borderId="90" xfId="0" applyFont="1" applyFill="1" applyBorder="1" applyProtection="1">
      <protection locked="0"/>
    </xf>
    <xf numFmtId="43" fontId="0" fillId="0" borderId="1" xfId="3" applyFont="1" applyBorder="1" applyProtection="1">
      <protection hidden="1"/>
    </xf>
    <xf numFmtId="43" fontId="0" fillId="0" borderId="31" xfId="0" applyNumberFormat="1" applyFill="1" applyBorder="1" applyProtection="1">
      <protection hidden="1"/>
    </xf>
    <xf numFmtId="0" fontId="0" fillId="0" borderId="47" xfId="0" applyFont="1" applyBorder="1" applyAlignment="1" applyProtection="1">
      <alignment vertical="center" wrapText="1"/>
      <protection locked="0"/>
    </xf>
    <xf numFmtId="0" fontId="0" fillId="0" borderId="48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23" fillId="0" borderId="0" xfId="0" applyFont="1" applyProtection="1">
      <protection locked="0"/>
    </xf>
    <xf numFmtId="169" fontId="15" fillId="0" borderId="0" xfId="6" applyFont="1" applyProtection="1">
      <protection locked="0"/>
    </xf>
    <xf numFmtId="169" fontId="16" fillId="0" borderId="0" xfId="6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171" fontId="15" fillId="0" borderId="0" xfId="6" applyNumberFormat="1" applyFont="1" applyProtection="1">
      <protection locked="0"/>
    </xf>
    <xf numFmtId="171" fontId="17" fillId="0" borderId="3" xfId="6" applyNumberFormat="1" applyFont="1" applyBorder="1" applyProtection="1">
      <protection locked="0"/>
    </xf>
    <xf numFmtId="0" fontId="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169" fontId="16" fillId="0" borderId="0" xfId="6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16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left"/>
    </xf>
    <xf numFmtId="0" fontId="17" fillId="9" borderId="5" xfId="0" applyFont="1" applyFill="1" applyBorder="1" applyAlignment="1" applyProtection="1">
      <alignment horizontal="center" vertical="center"/>
    </xf>
    <xf numFmtId="0" fontId="17" fillId="9" borderId="6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" fontId="21" fillId="0" borderId="6" xfId="0" applyNumberFormat="1" applyFont="1" applyBorder="1" applyAlignment="1" applyProtection="1">
      <alignment horizontal="center"/>
    </xf>
    <xf numFmtId="170" fontId="11" fillId="0" borderId="5" xfId="9" applyNumberFormat="1" applyFont="1" applyBorder="1" applyAlignment="1" applyProtection="1">
      <alignment horizontal="right"/>
    </xf>
    <xf numFmtId="17" fontId="21" fillId="0" borderId="53" xfId="0" applyNumberFormat="1" applyFont="1" applyBorder="1" applyAlignment="1" applyProtection="1">
      <alignment horizontal="center"/>
    </xf>
    <xf numFmtId="170" fontId="11" fillId="0" borderId="58" xfId="9" applyNumberFormat="1" applyFont="1" applyBorder="1" applyAlignment="1" applyProtection="1">
      <alignment horizontal="right"/>
    </xf>
    <xf numFmtId="4" fontId="18" fillId="0" borderId="1" xfId="0" applyNumberFormat="1" applyFont="1" applyFill="1" applyBorder="1" applyAlignment="1" applyProtection="1">
      <alignment horizontal="right"/>
      <protection hidden="1"/>
    </xf>
    <xf numFmtId="0" fontId="18" fillId="0" borderId="1" xfId="0" applyFont="1" applyFill="1" applyBorder="1" applyAlignment="1" applyProtection="1">
      <alignment horizontal="right"/>
      <protection hidden="1"/>
    </xf>
    <xf numFmtId="10" fontId="18" fillId="0" borderId="1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Protection="1">
      <protection locked="0"/>
    </xf>
    <xf numFmtId="43" fontId="0" fillId="0" borderId="1" xfId="3" applyFont="1" applyFill="1" applyBorder="1" applyProtection="1">
      <protection hidden="1"/>
    </xf>
    <xf numFmtId="43" fontId="0" fillId="0" borderId="1" xfId="3" applyFont="1" applyFill="1" applyBorder="1" applyAlignment="1" applyProtection="1">
      <alignment horizontal="right"/>
      <protection hidden="1"/>
    </xf>
    <xf numFmtId="10" fontId="0" fillId="0" borderId="1" xfId="0" applyNumberFormat="1" applyFill="1" applyBorder="1" applyProtection="1">
      <protection hidden="1"/>
    </xf>
    <xf numFmtId="4" fontId="17" fillId="0" borderId="0" xfId="0" applyNumberFormat="1" applyFont="1" applyProtection="1">
      <protection hidden="1"/>
    </xf>
    <xf numFmtId="4" fontId="18" fillId="4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55" fillId="0" borderId="0" xfId="13" applyFont="1" applyAlignment="1" applyProtection="1">
      <alignment horizontal="left" vertical="center"/>
      <protection locked="0"/>
    </xf>
    <xf numFmtId="0" fontId="18" fillId="0" borderId="0" xfId="13" applyFont="1" applyAlignment="1" applyProtection="1">
      <alignment horizontal="left" vertical="top"/>
      <protection locked="0"/>
    </xf>
    <xf numFmtId="0" fontId="18" fillId="0" borderId="0" xfId="13" applyFont="1" applyAlignment="1" applyProtection="1">
      <alignment horizontal="left" vertical="center"/>
      <protection locked="0"/>
    </xf>
    <xf numFmtId="0" fontId="18" fillId="0" borderId="0" xfId="13" applyFont="1" applyBorder="1" applyAlignment="1" applyProtection="1">
      <protection locked="0"/>
    </xf>
    <xf numFmtId="4" fontId="18" fillId="0" borderId="1" xfId="13" applyNumberFormat="1" applyFont="1" applyBorder="1" applyAlignment="1" applyProtection="1">
      <alignment horizontal="right"/>
      <protection locked="0"/>
    </xf>
    <xf numFmtId="4" fontId="18" fillId="14" borderId="1" xfId="13" applyNumberFormat="1" applyFont="1" applyFill="1" applyBorder="1" applyAlignment="1" applyProtection="1">
      <alignment horizontal="right"/>
      <protection locked="0"/>
    </xf>
    <xf numFmtId="4" fontId="19" fillId="14" borderId="1" xfId="13" applyNumberFormat="1" applyFont="1" applyFill="1" applyBorder="1" applyAlignment="1" applyProtection="1">
      <alignment horizontal="right"/>
      <protection locked="0"/>
    </xf>
    <xf numFmtId="43" fontId="18" fillId="0" borderId="0" xfId="3" applyFont="1" applyAlignment="1" applyProtection="1">
      <alignment horizontal="left"/>
      <protection locked="0"/>
    </xf>
    <xf numFmtId="43" fontId="18" fillId="0" borderId="0" xfId="13" applyNumberFormat="1" applyFont="1" applyAlignment="1" applyProtection="1">
      <alignment horizontal="left"/>
      <protection locked="0"/>
    </xf>
    <xf numFmtId="9" fontId="18" fillId="0" borderId="1" xfId="11" applyFont="1" applyBorder="1" applyAlignment="1" applyProtection="1">
      <alignment horizontal="right"/>
      <protection locked="0"/>
    </xf>
    <xf numFmtId="4" fontId="19" fillId="15" borderId="1" xfId="13" applyNumberFormat="1" applyFont="1" applyFill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6" borderId="0" xfId="0" applyFont="1" applyFill="1" applyAlignment="1" applyProtection="1">
      <alignment horizontal="center"/>
      <protection locked="0"/>
    </xf>
    <xf numFmtId="0" fontId="29" fillId="10" borderId="0" xfId="0" applyFont="1" applyFill="1" applyAlignment="1" applyProtection="1">
      <alignment horizontal="center"/>
      <protection locked="0"/>
    </xf>
    <xf numFmtId="0" fontId="29" fillId="10" borderId="0" xfId="0" applyFont="1" applyFill="1" applyAlignment="1" applyProtection="1">
      <alignment horizontal="center" vertical="center"/>
      <protection locked="0"/>
    </xf>
    <xf numFmtId="0" fontId="29" fillId="10" borderId="0" xfId="0" applyFont="1" applyFill="1" applyAlignment="1" applyProtection="1">
      <alignment horizontal="left" vertical="center"/>
      <protection locked="0"/>
    </xf>
    <xf numFmtId="0" fontId="17" fillId="6" borderId="0" xfId="0" applyFont="1" applyFill="1" applyBorder="1" applyAlignment="1" applyProtection="1">
      <alignment horizontal="left" vertical="center"/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165" fontId="6" fillId="6" borderId="25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45" xfId="10" applyNumberFormat="1" applyFont="1" applyFill="1" applyBorder="1" applyAlignment="1" applyProtection="1">
      <alignment horizontal="center" vertical="center" wrapText="1"/>
      <protection locked="0"/>
    </xf>
    <xf numFmtId="165" fontId="7" fillId="0" borderId="58" xfId="10" applyNumberFormat="1" applyFont="1" applyBorder="1" applyAlignment="1" applyProtection="1">
      <alignment horizontal="center" vertical="center"/>
      <protection locked="0"/>
    </xf>
    <xf numFmtId="165" fontId="7" fillId="0" borderId="53" xfId="10" applyNumberFormat="1" applyFont="1" applyBorder="1" applyAlignment="1" applyProtection="1">
      <alignment horizontal="center" vertical="center"/>
      <protection locked="0"/>
    </xf>
    <xf numFmtId="1" fontId="6" fillId="6" borderId="64" xfId="10" applyNumberFormat="1" applyFont="1" applyFill="1" applyBorder="1" applyAlignment="1" applyProtection="1">
      <alignment horizontal="center" vertical="center"/>
      <protection locked="0"/>
    </xf>
    <xf numFmtId="1" fontId="6" fillId="6" borderId="65" xfId="10" applyNumberFormat="1" applyFont="1" applyFill="1" applyBorder="1" applyAlignment="1" applyProtection="1">
      <alignment horizontal="center" vertical="center"/>
      <protection locked="0"/>
    </xf>
    <xf numFmtId="1" fontId="6" fillId="6" borderId="66" xfId="10" applyNumberFormat="1" applyFont="1" applyFill="1" applyBorder="1" applyAlignment="1" applyProtection="1">
      <alignment horizontal="center" vertical="center"/>
      <protection locked="0"/>
    </xf>
    <xf numFmtId="165" fontId="6" fillId="6" borderId="64" xfId="10" applyNumberFormat="1" applyFont="1" applyFill="1" applyBorder="1" applyAlignment="1" applyProtection="1">
      <alignment horizontal="center" vertical="center"/>
      <protection locked="0"/>
    </xf>
    <xf numFmtId="165" fontId="6" fillId="6" borderId="65" xfId="10" applyNumberFormat="1" applyFont="1" applyFill="1" applyBorder="1" applyAlignment="1" applyProtection="1">
      <alignment horizontal="center" vertical="center"/>
      <protection locked="0"/>
    </xf>
    <xf numFmtId="165" fontId="6" fillId="6" borderId="66" xfId="10" applyNumberFormat="1" applyFont="1" applyFill="1" applyBorder="1" applyAlignment="1" applyProtection="1">
      <alignment horizontal="center" vertical="center"/>
      <protection locked="0"/>
    </xf>
    <xf numFmtId="165" fontId="6" fillId="6" borderId="10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6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6" xfId="10" applyNumberFormat="1" applyFont="1" applyFill="1" applyBorder="1" applyAlignment="1" applyProtection="1">
      <alignment horizontal="center" vertical="center"/>
      <protection locked="0"/>
    </xf>
    <xf numFmtId="165" fontId="6" fillId="6" borderId="71" xfId="10" applyNumberFormat="1" applyFont="1" applyFill="1" applyBorder="1" applyAlignment="1" applyProtection="1">
      <alignment horizontal="center" vertical="center"/>
      <protection locked="0"/>
    </xf>
    <xf numFmtId="165" fontId="6" fillId="6" borderId="38" xfId="10" applyNumberFormat="1" applyFont="1" applyFill="1" applyBorder="1" applyAlignment="1" applyProtection="1">
      <alignment horizontal="center" vertical="center"/>
      <protection locked="0"/>
    </xf>
    <xf numFmtId="165" fontId="6" fillId="6" borderId="11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7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46" xfId="10" applyNumberFormat="1" applyFont="1" applyFill="1" applyBorder="1" applyAlignment="1" applyProtection="1">
      <alignment horizontal="center" vertical="center"/>
      <protection locked="0"/>
    </xf>
    <xf numFmtId="0" fontId="19" fillId="0" borderId="0" xfId="8" applyFont="1" applyFill="1" applyBorder="1" applyAlignment="1" applyProtection="1">
      <alignment horizontal="center" vertical="center" wrapText="1"/>
      <protection locked="0"/>
    </xf>
    <xf numFmtId="0" fontId="19" fillId="0" borderId="0" xfId="8" applyFont="1" applyFill="1" applyBorder="1" applyAlignment="1" applyProtection="1">
      <alignment horizontal="center" vertical="center"/>
      <protection locked="0"/>
    </xf>
    <xf numFmtId="0" fontId="19" fillId="6" borderId="35" xfId="8" applyFont="1" applyFill="1" applyBorder="1" applyAlignment="1" applyProtection="1">
      <alignment horizontal="center" vertical="center"/>
      <protection locked="0"/>
    </xf>
    <xf numFmtId="0" fontId="19" fillId="6" borderId="55" xfId="8" applyFont="1" applyFill="1" applyBorder="1" applyAlignment="1" applyProtection="1">
      <alignment horizontal="center" vertical="center"/>
      <protection locked="0"/>
    </xf>
    <xf numFmtId="0" fontId="19" fillId="6" borderId="40" xfId="8" applyFont="1" applyFill="1" applyBorder="1" applyAlignment="1" applyProtection="1">
      <alignment horizontal="center"/>
      <protection locked="0"/>
    </xf>
    <xf numFmtId="0" fontId="19" fillId="6" borderId="67" xfId="8" applyFont="1" applyFill="1" applyBorder="1" applyAlignment="1" applyProtection="1">
      <alignment horizontal="center"/>
      <protection locked="0"/>
    </xf>
    <xf numFmtId="0" fontId="19" fillId="6" borderId="69" xfId="8" applyFont="1" applyFill="1" applyBorder="1" applyAlignment="1" applyProtection="1">
      <alignment horizontal="center"/>
      <protection locked="0"/>
    </xf>
    <xf numFmtId="0" fontId="19" fillId="6" borderId="40" xfId="8" applyFont="1" applyFill="1" applyBorder="1" applyAlignment="1" applyProtection="1">
      <alignment horizontal="center" vertical="center"/>
      <protection locked="0"/>
    </xf>
    <xf numFmtId="0" fontId="19" fillId="6" borderId="69" xfId="8" applyFont="1" applyFill="1" applyBorder="1" applyAlignment="1" applyProtection="1">
      <alignment horizontal="center" vertical="center"/>
      <protection locked="0"/>
    </xf>
    <xf numFmtId="0" fontId="19" fillId="6" borderId="67" xfId="8" applyFont="1" applyFill="1" applyBorder="1" applyAlignment="1" applyProtection="1">
      <alignment horizontal="center" vertical="center"/>
      <protection locked="0"/>
    </xf>
    <xf numFmtId="0" fontId="29" fillId="10" borderId="0" xfId="0" applyFont="1" applyFill="1" applyBorder="1" applyAlignment="1" applyProtection="1">
      <alignment horizontal="center"/>
      <protection locked="0"/>
    </xf>
    <xf numFmtId="0" fontId="29" fillId="10" borderId="0" xfId="0" applyFont="1" applyFill="1" applyBorder="1" applyAlignment="1" applyProtection="1">
      <alignment horizontal="center" vertical="center"/>
      <protection locked="0"/>
    </xf>
    <xf numFmtId="0" fontId="17" fillId="15" borderId="40" xfId="0" applyFont="1" applyFill="1" applyBorder="1" applyAlignment="1" applyProtection="1">
      <alignment horizontal="center" vertical="center"/>
      <protection locked="0"/>
    </xf>
    <xf numFmtId="0" fontId="17" fillId="15" borderId="69" xfId="0" applyFont="1" applyFill="1" applyBorder="1" applyAlignment="1" applyProtection="1">
      <alignment horizontal="center" vertical="center"/>
      <protection locked="0"/>
    </xf>
    <xf numFmtId="0" fontId="26" fillId="0" borderId="0" xfId="7" applyFont="1" applyAlignment="1" applyProtection="1">
      <alignment horizontal="center"/>
      <protection locked="0"/>
    </xf>
    <xf numFmtId="0" fontId="32" fillId="0" borderId="0" xfId="7" applyFont="1" applyAlignment="1" applyProtection="1">
      <alignment horizontal="center"/>
      <protection locked="0"/>
    </xf>
    <xf numFmtId="0" fontId="28" fillId="0" borderId="0" xfId="7" applyFont="1" applyAlignment="1" applyProtection="1">
      <alignment horizontal="center"/>
      <protection locked="0"/>
    </xf>
    <xf numFmtId="165" fontId="6" fillId="6" borderId="28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0" xfId="10" applyNumberFormat="1" applyFont="1" applyFill="1" applyBorder="1" applyAlignment="1" applyProtection="1">
      <alignment horizontal="center" vertical="center"/>
      <protection locked="0"/>
    </xf>
    <xf numFmtId="0" fontId="64" fillId="0" borderId="0" xfId="13" applyFont="1" applyAlignment="1" applyProtection="1">
      <alignment horizontal="right" vertical="top"/>
      <protection locked="0"/>
    </xf>
    <xf numFmtId="0" fontId="19" fillId="0" borderId="0" xfId="13" applyFont="1" applyAlignment="1" applyProtection="1">
      <alignment horizontal="left" vertical="center"/>
      <protection locked="0"/>
    </xf>
    <xf numFmtId="0" fontId="55" fillId="0" borderId="0" xfId="13" applyFont="1" applyAlignment="1" applyProtection="1">
      <alignment horizontal="left" vertical="center"/>
      <protection locked="0"/>
    </xf>
    <xf numFmtId="0" fontId="47" fillId="6" borderId="72" xfId="0" applyFont="1" applyFill="1" applyBorder="1" applyAlignment="1" applyProtection="1">
      <alignment horizontal="center" vertical="center" wrapText="1"/>
      <protection locked="0"/>
    </xf>
    <xf numFmtId="0" fontId="47" fillId="6" borderId="73" xfId="0" applyFont="1" applyFill="1" applyBorder="1" applyAlignment="1" applyProtection="1">
      <alignment horizontal="center" vertical="center" wrapText="1"/>
      <protection locked="0"/>
    </xf>
    <xf numFmtId="0" fontId="43" fillId="6" borderId="72" xfId="0" applyFont="1" applyFill="1" applyBorder="1" applyAlignment="1" applyProtection="1">
      <alignment horizontal="center" vertical="center" wrapText="1"/>
      <protection locked="0"/>
    </xf>
    <xf numFmtId="0" fontId="43" fillId="6" borderId="74" xfId="0" applyFont="1" applyFill="1" applyBorder="1" applyAlignment="1" applyProtection="1">
      <alignment horizontal="center" vertical="center" wrapText="1"/>
      <protection locked="0"/>
    </xf>
    <xf numFmtId="0" fontId="43" fillId="6" borderId="75" xfId="0" applyFont="1" applyFill="1" applyBorder="1" applyAlignment="1" applyProtection="1">
      <alignment horizontal="center" vertical="center" wrapText="1"/>
      <protection locked="0"/>
    </xf>
    <xf numFmtId="0" fontId="53" fillId="0" borderId="47" xfId="1" applyFont="1" applyBorder="1" applyAlignment="1" applyProtection="1">
      <alignment horizontal="left" vertical="center"/>
      <protection locked="0"/>
    </xf>
    <xf numFmtId="0" fontId="53" fillId="0" borderId="0" xfId="1" applyFont="1" applyAlignment="1" applyProtection="1">
      <alignment horizontal="left" vertical="center"/>
      <protection locked="0"/>
    </xf>
    <xf numFmtId="0" fontId="17" fillId="17" borderId="5" xfId="0" applyFont="1" applyFill="1" applyBorder="1" applyAlignment="1" applyProtection="1">
      <alignment horizontal="center"/>
      <protection locked="0"/>
    </xf>
    <xf numFmtId="0" fontId="17" fillId="17" borderId="6" xfId="0" applyFont="1" applyFill="1" applyBorder="1" applyAlignment="1" applyProtection="1">
      <alignment horizontal="center"/>
      <protection locked="0"/>
    </xf>
    <xf numFmtId="0" fontId="29" fillId="7" borderId="0" xfId="0" applyFont="1" applyFill="1" applyBorder="1" applyAlignment="1" applyProtection="1">
      <alignment horizontal="center" wrapText="1"/>
      <protection locked="0"/>
    </xf>
    <xf numFmtId="0" fontId="17" fillId="15" borderId="9" xfId="0" applyFont="1" applyFill="1" applyBorder="1" applyAlignment="1" applyProtection="1">
      <alignment horizontal="center" vertical="center"/>
      <protection locked="0"/>
    </xf>
    <xf numFmtId="0" fontId="17" fillId="15" borderId="53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Border="1" applyAlignment="1" applyProtection="1">
      <alignment horizontal="center" vertical="center" wrapText="1"/>
      <protection locked="0"/>
    </xf>
    <xf numFmtId="0" fontId="17" fillId="15" borderId="9" xfId="0" applyFont="1" applyFill="1" applyBorder="1" applyAlignment="1" applyProtection="1">
      <alignment horizontal="center"/>
      <protection locked="0"/>
    </xf>
    <xf numFmtId="0" fontId="17" fillId="15" borderId="24" xfId="0" applyFont="1" applyFill="1" applyBorder="1" applyAlignment="1" applyProtection="1">
      <alignment horizontal="center"/>
      <protection locked="0"/>
    </xf>
    <xf numFmtId="0" fontId="17" fillId="15" borderId="58" xfId="0" applyFont="1" applyFill="1" applyBorder="1" applyAlignment="1" applyProtection="1">
      <alignment horizontal="center" vertical="center"/>
      <protection locked="0"/>
    </xf>
    <xf numFmtId="0" fontId="17" fillId="15" borderId="7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Border="1" applyAlignment="1" applyProtection="1">
      <alignment horizontal="left"/>
      <protection locked="0"/>
    </xf>
    <xf numFmtId="0" fontId="17" fillId="7" borderId="0" xfId="0" applyFont="1" applyFill="1" applyBorder="1" applyAlignment="1" applyProtection="1">
      <alignment horizontal="center" wrapText="1"/>
      <protection locked="0"/>
    </xf>
    <xf numFmtId="0" fontId="17" fillId="17" borderId="5" xfId="0" applyFont="1" applyFill="1" applyBorder="1" applyAlignment="1" applyProtection="1">
      <alignment horizontal="left"/>
      <protection locked="0"/>
    </xf>
    <xf numFmtId="0" fontId="17" fillId="17" borderId="6" xfId="0" applyFont="1" applyFill="1" applyBorder="1" applyAlignment="1" applyProtection="1">
      <alignment horizontal="left"/>
      <protection locked="0"/>
    </xf>
    <xf numFmtId="0" fontId="17" fillId="0" borderId="81" xfId="0" applyFont="1" applyBorder="1" applyAlignment="1" applyProtection="1">
      <alignment horizontal="center" vertical="center" wrapText="1"/>
      <protection locked="0"/>
    </xf>
    <xf numFmtId="0" fontId="17" fillId="0" borderId="82" xfId="0" applyFont="1" applyBorder="1" applyAlignment="1" applyProtection="1">
      <alignment horizontal="center" vertical="center" wrapText="1"/>
      <protection locked="0"/>
    </xf>
    <xf numFmtId="0" fontId="29" fillId="13" borderId="25" xfId="0" applyFont="1" applyFill="1" applyBorder="1" applyAlignment="1" applyProtection="1">
      <alignment horizontal="center" vertical="center" wrapText="1"/>
    </xf>
    <xf numFmtId="0" fontId="29" fillId="13" borderId="28" xfId="0" applyFont="1" applyFill="1" applyBorder="1" applyAlignment="1" applyProtection="1">
      <alignment horizontal="center" vertical="center" wrapText="1"/>
    </xf>
    <xf numFmtId="0" fontId="29" fillId="13" borderId="45" xfId="0" applyFont="1" applyFill="1" applyBorder="1" applyAlignment="1" applyProtection="1">
      <alignment horizontal="center" vertical="center" wrapText="1"/>
    </xf>
    <xf numFmtId="0" fontId="17" fillId="9" borderId="5" xfId="0" applyFont="1" applyFill="1" applyBorder="1" applyAlignment="1" applyProtection="1">
      <alignment horizontal="center" vertical="center"/>
    </xf>
    <xf numFmtId="0" fontId="17" fillId="9" borderId="22" xfId="0" applyFont="1" applyFill="1" applyBorder="1" applyAlignment="1" applyProtection="1">
      <alignment horizontal="center" vertical="center"/>
    </xf>
    <xf numFmtId="0" fontId="17" fillId="9" borderId="6" xfId="0" applyFont="1" applyFill="1" applyBorder="1" applyAlignment="1" applyProtection="1">
      <alignment horizontal="center" vertical="center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7" fillId="9" borderId="22" xfId="0" applyFont="1" applyFill="1" applyBorder="1" applyAlignment="1" applyProtection="1">
      <alignment horizontal="center" vertical="center"/>
      <protection locked="0"/>
    </xf>
    <xf numFmtId="0" fontId="29" fillId="13" borderId="5" xfId="0" applyFont="1" applyFill="1" applyBorder="1" applyAlignment="1" applyProtection="1">
      <alignment horizontal="center" vertical="center"/>
      <protection locked="0"/>
    </xf>
    <xf numFmtId="0" fontId="29" fillId="13" borderId="22" xfId="0" applyFont="1" applyFill="1" applyBorder="1" applyAlignment="1" applyProtection="1">
      <alignment horizontal="center" vertical="center"/>
      <protection locked="0"/>
    </xf>
    <xf numFmtId="0" fontId="29" fillId="13" borderId="6" xfId="0" applyFont="1" applyFill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33" fillId="0" borderId="48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vertical="center" wrapText="1"/>
      <protection locked="0"/>
    </xf>
    <xf numFmtId="0" fontId="0" fillId="0" borderId="59" xfId="0" applyFont="1" applyBorder="1" applyAlignment="1" applyProtection="1">
      <alignment vertical="center" wrapText="1"/>
      <protection locked="0"/>
    </xf>
    <xf numFmtId="0" fontId="0" fillId="0" borderId="52" xfId="0" applyFont="1" applyBorder="1" applyAlignment="1" applyProtection="1">
      <alignment vertical="center" wrapText="1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60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9" borderId="61" xfId="0" applyFont="1" applyFill="1" applyBorder="1" applyAlignment="1" applyProtection="1">
      <alignment horizontal="center" vertical="center"/>
    </xf>
    <xf numFmtId="0" fontId="17" fillId="9" borderId="62" xfId="0" applyFont="1" applyFill="1" applyBorder="1" applyAlignment="1" applyProtection="1">
      <alignment horizontal="center" vertical="center"/>
    </xf>
    <xf numFmtId="0" fontId="17" fillId="9" borderId="63" xfId="0" applyFont="1" applyFill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9" borderId="6" xfId="0" applyFont="1" applyFill="1" applyBorder="1" applyAlignment="1" applyProtection="1">
      <alignment horizontal="center" vertical="center"/>
      <protection locked="0"/>
    </xf>
    <xf numFmtId="0" fontId="29" fillId="13" borderId="47" xfId="0" applyFont="1" applyFill="1" applyBorder="1" applyAlignment="1" applyProtection="1">
      <alignment horizontal="center" vertical="center"/>
      <protection locked="0"/>
    </xf>
    <xf numFmtId="0" fontId="29" fillId="13" borderId="0" xfId="0" applyFont="1" applyFill="1" applyBorder="1" applyAlignment="1" applyProtection="1">
      <alignment horizontal="center" vertical="center"/>
      <protection locked="0"/>
    </xf>
    <xf numFmtId="0" fontId="29" fillId="13" borderId="48" xfId="0" applyFont="1" applyFill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</cellXfs>
  <cellStyles count="14">
    <cellStyle name="Hipervínculo" xfId="1" builtinId="8"/>
    <cellStyle name="Hipervínculo 2" xfId="2"/>
    <cellStyle name="Millares" xfId="3" builtinId="3"/>
    <cellStyle name="Millares 2" xfId="4"/>
    <cellStyle name="Millares 2 2" xfId="5"/>
    <cellStyle name="Moneda 2" xfId="6"/>
    <cellStyle name="Normal" xfId="0" builtinId="0"/>
    <cellStyle name="Normal 2" xfId="7"/>
    <cellStyle name="Normal 3" xfId="8"/>
    <cellStyle name="Normal 4" xfId="9"/>
    <cellStyle name="Normal 5" xfId="13"/>
    <cellStyle name="Normal_MODELO BIEN DE USO" xfId="10"/>
    <cellStyle name="Porcentaje" xfId="11" builtinId="5"/>
    <cellStyle name="Porcentual 2" xfId="12"/>
  </cellStyles>
  <dxfs count="11">
    <dxf>
      <font>
        <strike val="0"/>
        <outline val="0"/>
        <shadow val="0"/>
        <vertAlign val="baseline"/>
        <sz val="12"/>
        <color auto="1"/>
        <name val="Arial"/>
        <scheme val="none"/>
      </font>
      <numFmt numFmtId="170" formatCode="0.0000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strike val="0"/>
        <outline val="0"/>
        <shadow val="0"/>
        <vertAlign val="baseline"/>
        <sz val="12"/>
        <color indexed="8"/>
        <name val="Calibri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ont>
        <b/>
        <i val="0"/>
      </font>
      <border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4">
      <tableStyleElement type="wholeTable" dxfId="10"/>
      <tableStyleElement type="headerRow" dxfId="9"/>
      <tableStyleElement type="totalRow" dxfId="8"/>
      <tableStyleElement type="secondRowStripe" dxfId="7"/>
    </tableStyle>
  </tableStyles>
  <colors>
    <mruColors>
      <color rgb="FFF3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Unipersonal!A1"/><Relationship Id="rId1" Type="http://schemas.openxmlformats.org/officeDocument/2006/relationships/hyperlink" Target="#INDICE!A1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Din&#225;mic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Estatic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0</xdr:col>
      <xdr:colOff>3714750</xdr:colOff>
      <xdr:row>3</xdr:row>
      <xdr:rowOff>95250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609600</xdr:colOff>
      <xdr:row>2</xdr:row>
      <xdr:rowOff>123825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1</xdr:col>
      <xdr:colOff>1856029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18029" y="89647"/>
          <a:ext cx="704625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1933429</xdr:colOff>
      <xdr:row>0</xdr:row>
      <xdr:rowOff>89647</xdr:rowOff>
    </xdr:from>
    <xdr:to>
      <xdr:col>1</xdr:col>
      <xdr:colOff>3733429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523854" y="89647"/>
          <a:ext cx="0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1</xdr:col>
      <xdr:colOff>3810829</xdr:colOff>
      <xdr:row>0</xdr:row>
      <xdr:rowOff>89647</xdr:rowOff>
    </xdr:from>
    <xdr:to>
      <xdr:col>4</xdr:col>
      <xdr:colOff>355270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524829" y="89647"/>
          <a:ext cx="1878441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432670</xdr:colOff>
      <xdr:row>0</xdr:row>
      <xdr:rowOff>89647</xdr:rowOff>
    </xdr:from>
    <xdr:to>
      <xdr:col>5</xdr:col>
      <xdr:colOff>148376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480670" y="89647"/>
          <a:ext cx="477706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5</xdr:col>
      <xdr:colOff>225776</xdr:colOff>
      <xdr:row>0</xdr:row>
      <xdr:rowOff>89647</xdr:rowOff>
    </xdr:from>
    <xdr:to>
      <xdr:col>7</xdr:col>
      <xdr:colOff>333687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035776" y="89647"/>
          <a:ext cx="1631911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1</xdr:col>
      <xdr:colOff>56029</xdr:colOff>
      <xdr:row>0</xdr:row>
      <xdr:rowOff>89647</xdr:rowOff>
    </xdr:from>
    <xdr:to>
      <xdr:col>1</xdr:col>
      <xdr:colOff>1856029</xdr:colOff>
      <xdr:row>4</xdr:row>
      <xdr:rowOff>109412</xdr:rowOff>
    </xdr:to>
    <xdr:sp macro="" textlink="">
      <xdr:nvSpPr>
        <xdr:cNvPr id="12" name="CuadroText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94154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1933429</xdr:colOff>
      <xdr:row>0</xdr:row>
      <xdr:rowOff>89647</xdr:rowOff>
    </xdr:from>
    <xdr:to>
      <xdr:col>1</xdr:col>
      <xdr:colOff>3733429</xdr:colOff>
      <xdr:row>4</xdr:row>
      <xdr:rowOff>109412</xdr:rowOff>
    </xdr:to>
    <xdr:sp macro="" textlink="">
      <xdr:nvSpPr>
        <xdr:cNvPr id="13" name="Cuadro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171554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1</xdr:col>
      <xdr:colOff>3810829</xdr:colOff>
      <xdr:row>0</xdr:row>
      <xdr:rowOff>89647</xdr:rowOff>
    </xdr:from>
    <xdr:to>
      <xdr:col>4</xdr:col>
      <xdr:colOff>355270</xdr:colOff>
      <xdr:row>4</xdr:row>
      <xdr:rowOff>109412</xdr:rowOff>
    </xdr:to>
    <xdr:sp macro="" textlink="">
      <xdr:nvSpPr>
        <xdr:cNvPr id="14" name="CuadroText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48954" y="89647"/>
          <a:ext cx="208799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432670</xdr:colOff>
      <xdr:row>0</xdr:row>
      <xdr:rowOff>89647</xdr:rowOff>
    </xdr:from>
    <xdr:to>
      <xdr:col>5</xdr:col>
      <xdr:colOff>148376</xdr:colOff>
      <xdr:row>4</xdr:row>
      <xdr:rowOff>109412</xdr:rowOff>
    </xdr:to>
    <xdr:sp macro="" textlink="">
      <xdr:nvSpPr>
        <xdr:cNvPr id="15" name="CuadroText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214345" y="89647"/>
          <a:ext cx="1811206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5</xdr:col>
      <xdr:colOff>225776</xdr:colOff>
      <xdr:row>0</xdr:row>
      <xdr:rowOff>89647</xdr:rowOff>
    </xdr:from>
    <xdr:to>
      <xdr:col>7</xdr:col>
      <xdr:colOff>333687</xdr:colOff>
      <xdr:row>4</xdr:row>
      <xdr:rowOff>109412</xdr:rowOff>
    </xdr:to>
    <xdr:sp macro="" textlink="">
      <xdr:nvSpPr>
        <xdr:cNvPr id="16" name="CuadroText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102951" y="89647"/>
          <a:ext cx="180336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3</xdr:col>
      <xdr:colOff>152734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3679" y="89647"/>
          <a:ext cx="180168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3</xdr:col>
      <xdr:colOff>229719</xdr:colOff>
      <xdr:row>0</xdr:row>
      <xdr:rowOff>89647</xdr:rowOff>
    </xdr:from>
    <xdr:to>
      <xdr:col>5</xdr:col>
      <xdr:colOff>382455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82344" y="89647"/>
          <a:ext cx="180056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5</xdr:col>
      <xdr:colOff>459440</xdr:colOff>
      <xdr:row>0</xdr:row>
      <xdr:rowOff>89647</xdr:rowOff>
    </xdr:from>
    <xdr:to>
      <xdr:col>7</xdr:col>
      <xdr:colOff>735440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059890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8</xdr:col>
      <xdr:colOff>50425</xdr:colOff>
      <xdr:row>0</xdr:row>
      <xdr:rowOff>89647</xdr:rowOff>
    </xdr:from>
    <xdr:to>
      <xdr:col>10</xdr:col>
      <xdr:colOff>326425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3687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10</xdr:col>
      <xdr:colOff>403411</xdr:colOff>
      <xdr:row>0</xdr:row>
      <xdr:rowOff>89647</xdr:rowOff>
    </xdr:from>
    <xdr:to>
      <xdr:col>12</xdr:col>
      <xdr:colOff>679411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13861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1</xdr:col>
      <xdr:colOff>56029</xdr:colOff>
      <xdr:row>0</xdr:row>
      <xdr:rowOff>89647</xdr:rowOff>
    </xdr:from>
    <xdr:to>
      <xdr:col>3</xdr:col>
      <xdr:colOff>152734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4154" y="89647"/>
          <a:ext cx="1792155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3</xdr:col>
      <xdr:colOff>229719</xdr:colOff>
      <xdr:row>0</xdr:row>
      <xdr:rowOff>89647</xdr:rowOff>
    </xdr:from>
    <xdr:to>
      <xdr:col>5</xdr:col>
      <xdr:colOff>382455</xdr:colOff>
      <xdr:row>4</xdr:row>
      <xdr:rowOff>109412</xdr:rowOff>
    </xdr:to>
    <xdr:sp macro="" textlink="">
      <xdr:nvSpPr>
        <xdr:cNvPr id="8" name="CuadroText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63294" y="89647"/>
          <a:ext cx="1810086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5</xdr:col>
      <xdr:colOff>459440</xdr:colOff>
      <xdr:row>0</xdr:row>
      <xdr:rowOff>89647</xdr:rowOff>
    </xdr:from>
    <xdr:to>
      <xdr:col>7</xdr:col>
      <xdr:colOff>735440</xdr:colOff>
      <xdr:row>4</xdr:row>
      <xdr:rowOff>109412</xdr:rowOff>
    </xdr:to>
    <xdr:sp macro="" textlink="">
      <xdr:nvSpPr>
        <xdr:cNvPr id="9" name="CuadroText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05036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8</xdr:col>
      <xdr:colOff>50425</xdr:colOff>
      <xdr:row>0</xdr:row>
      <xdr:rowOff>89647</xdr:rowOff>
    </xdr:from>
    <xdr:to>
      <xdr:col>10</xdr:col>
      <xdr:colOff>326425</xdr:colOff>
      <xdr:row>4</xdr:row>
      <xdr:rowOff>109412</xdr:rowOff>
    </xdr:to>
    <xdr:sp macro="" textlink="">
      <xdr:nvSpPr>
        <xdr:cNvPr id="10" name="Cuadro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27350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10</xdr:col>
      <xdr:colOff>403411</xdr:colOff>
      <xdr:row>0</xdr:row>
      <xdr:rowOff>89647</xdr:rowOff>
    </xdr:from>
    <xdr:to>
      <xdr:col>12</xdr:col>
      <xdr:colOff>679411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04336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758358</xdr:colOff>
      <xdr:row>12</xdr:row>
      <xdr:rowOff>25213</xdr:rowOff>
    </xdr:from>
    <xdr:to>
      <xdr:col>3</xdr:col>
      <xdr:colOff>758358</xdr:colOff>
      <xdr:row>31</xdr:row>
      <xdr:rowOff>0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7644933" y="1968313"/>
          <a:ext cx="0" cy="60136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758358</xdr:colOff>
      <xdr:row>34</xdr:row>
      <xdr:rowOff>1682</xdr:rowOff>
    </xdr:from>
    <xdr:to>
      <xdr:col>3</xdr:col>
      <xdr:colOff>758358</xdr:colOff>
      <xdr:row>37</xdr:row>
      <xdr:rowOff>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7644933" y="8669432"/>
          <a:ext cx="0" cy="6555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56028</xdr:colOff>
      <xdr:row>0</xdr:row>
      <xdr:rowOff>89647</xdr:rowOff>
    </xdr:from>
    <xdr:to>
      <xdr:col>2</xdr:col>
      <xdr:colOff>365645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03678" y="89647"/>
          <a:ext cx="1795517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2</xdr:col>
      <xdr:colOff>443045</xdr:colOff>
      <xdr:row>0</xdr:row>
      <xdr:rowOff>89647</xdr:rowOff>
    </xdr:from>
    <xdr:to>
      <xdr:col>2</xdr:col>
      <xdr:colOff>2243045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1765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4197845</xdr:colOff>
      <xdr:row>0</xdr:row>
      <xdr:rowOff>89647</xdr:rowOff>
    </xdr:from>
    <xdr:to>
      <xdr:col>3</xdr:col>
      <xdr:colOff>843139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931395" y="89647"/>
          <a:ext cx="1798319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3</xdr:col>
      <xdr:colOff>920539</xdr:colOff>
      <xdr:row>0</xdr:row>
      <xdr:rowOff>89647</xdr:rowOff>
    </xdr:from>
    <xdr:to>
      <xdr:col>4</xdr:col>
      <xdr:colOff>1207745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807114" y="89647"/>
          <a:ext cx="180168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2</xdr:col>
      <xdr:colOff>2320445</xdr:colOff>
      <xdr:row>0</xdr:row>
      <xdr:rowOff>89647</xdr:rowOff>
    </xdr:from>
    <xdr:to>
      <xdr:col>2</xdr:col>
      <xdr:colOff>4120445</xdr:colOff>
      <xdr:row>4</xdr:row>
      <xdr:rowOff>109412</xdr:rowOff>
    </xdr:to>
    <xdr:sp macro="" textlink="">
      <xdr:nvSpPr>
        <xdr:cNvPr id="8" name="CuadroText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0539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3</xdr:col>
      <xdr:colOff>758358</xdr:colOff>
      <xdr:row>12</xdr:row>
      <xdr:rowOff>25213</xdr:rowOff>
    </xdr:from>
    <xdr:to>
      <xdr:col>3</xdr:col>
      <xdr:colOff>758358</xdr:colOff>
      <xdr:row>31</xdr:row>
      <xdr:rowOff>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7654458" y="1968313"/>
          <a:ext cx="0" cy="60136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758358</xdr:colOff>
      <xdr:row>34</xdr:row>
      <xdr:rowOff>1682</xdr:rowOff>
    </xdr:from>
    <xdr:to>
      <xdr:col>3</xdr:col>
      <xdr:colOff>758358</xdr:colOff>
      <xdr:row>37</xdr:row>
      <xdr:rowOff>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7654458" y="8669432"/>
          <a:ext cx="0" cy="6555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56028</xdr:colOff>
      <xdr:row>0</xdr:row>
      <xdr:rowOff>89647</xdr:rowOff>
    </xdr:from>
    <xdr:to>
      <xdr:col>2</xdr:col>
      <xdr:colOff>365645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94153" y="89647"/>
          <a:ext cx="1805042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2</xdr:col>
      <xdr:colOff>443045</xdr:colOff>
      <xdr:row>0</xdr:row>
      <xdr:rowOff>89647</xdr:rowOff>
    </xdr:from>
    <xdr:to>
      <xdr:col>2</xdr:col>
      <xdr:colOff>2243045</xdr:colOff>
      <xdr:row>4</xdr:row>
      <xdr:rowOff>109412</xdr:rowOff>
    </xdr:to>
    <xdr:sp macro="" textlink="">
      <xdr:nvSpPr>
        <xdr:cNvPr id="12" name="CuadroText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1765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4197845</xdr:colOff>
      <xdr:row>0</xdr:row>
      <xdr:rowOff>89647</xdr:rowOff>
    </xdr:from>
    <xdr:to>
      <xdr:col>3</xdr:col>
      <xdr:colOff>843139</xdr:colOff>
      <xdr:row>4</xdr:row>
      <xdr:rowOff>109412</xdr:rowOff>
    </xdr:to>
    <xdr:sp macro="" textlink="">
      <xdr:nvSpPr>
        <xdr:cNvPr id="13" name="CuadroText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931395" y="89647"/>
          <a:ext cx="1807844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3</xdr:col>
      <xdr:colOff>920539</xdr:colOff>
      <xdr:row>0</xdr:row>
      <xdr:rowOff>89647</xdr:rowOff>
    </xdr:from>
    <xdr:to>
      <xdr:col>4</xdr:col>
      <xdr:colOff>1207745</xdr:colOff>
      <xdr:row>4</xdr:row>
      <xdr:rowOff>109412</xdr:rowOff>
    </xdr:to>
    <xdr:sp macro="" textlink="">
      <xdr:nvSpPr>
        <xdr:cNvPr id="14" name="CuadroText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816639" y="89647"/>
          <a:ext cx="1792156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2</xdr:col>
      <xdr:colOff>2320445</xdr:colOff>
      <xdr:row>0</xdr:row>
      <xdr:rowOff>89647</xdr:rowOff>
    </xdr:from>
    <xdr:to>
      <xdr:col>2</xdr:col>
      <xdr:colOff>4120445</xdr:colOff>
      <xdr:row>4</xdr:row>
      <xdr:rowOff>109412</xdr:rowOff>
    </xdr:to>
    <xdr:sp macro="" textlink="">
      <xdr:nvSpPr>
        <xdr:cNvPr id="15" name="CuadroText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0539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0</xdr:row>
      <xdr:rowOff>89647</xdr:rowOff>
    </xdr:from>
    <xdr:to>
      <xdr:col>1</xdr:col>
      <xdr:colOff>1856028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30367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1933428</xdr:colOff>
      <xdr:row>0</xdr:row>
      <xdr:rowOff>89647</xdr:rowOff>
    </xdr:from>
    <xdr:to>
      <xdr:col>1</xdr:col>
      <xdr:colOff>3733428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18107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163728</xdr:colOff>
      <xdr:row>0</xdr:row>
      <xdr:rowOff>89647</xdr:rowOff>
    </xdr:from>
    <xdr:to>
      <xdr:col>4</xdr:col>
      <xdr:colOff>439728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935878" y="89647"/>
          <a:ext cx="1847625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517128</xdr:colOff>
      <xdr:row>0</xdr:row>
      <xdr:rowOff>89647</xdr:rowOff>
    </xdr:from>
    <xdr:to>
      <xdr:col>7</xdr:col>
      <xdr:colOff>31128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86090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Estatico</a:t>
          </a:r>
          <a:endParaRPr lang="es-AR" sz="1100" b="1"/>
        </a:p>
      </xdr:txBody>
    </xdr:sp>
    <xdr:clientData/>
  </xdr:twoCellAnchor>
  <xdr:twoCellAnchor>
    <xdr:from>
      <xdr:col>1</xdr:col>
      <xdr:colOff>3810828</xdr:colOff>
      <xdr:row>0</xdr:row>
      <xdr:rowOff>89647</xdr:rowOff>
    </xdr:from>
    <xdr:to>
      <xdr:col>2</xdr:col>
      <xdr:colOff>86328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405847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Balance impositivo</a:t>
          </a:r>
          <a:r>
            <a:rPr lang="es-A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explotación u</a:t>
          </a: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nipersonal</a:t>
          </a:r>
          <a:endParaRPr lang="es-AR">
            <a:effectLst/>
          </a:endParaRPr>
        </a:p>
      </xdr:txBody>
    </xdr:sp>
    <xdr:clientData/>
  </xdr:twoCellAnchor>
  <xdr:twoCellAnchor>
    <xdr:from>
      <xdr:col>1</xdr:col>
      <xdr:colOff>56028</xdr:colOff>
      <xdr:row>0</xdr:row>
      <xdr:rowOff>89647</xdr:rowOff>
    </xdr:from>
    <xdr:to>
      <xdr:col>1</xdr:col>
      <xdr:colOff>1856028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9415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1933428</xdr:colOff>
      <xdr:row>0</xdr:row>
      <xdr:rowOff>89647</xdr:rowOff>
    </xdr:from>
    <xdr:to>
      <xdr:col>1</xdr:col>
      <xdr:colOff>3733428</xdr:colOff>
      <xdr:row>4</xdr:row>
      <xdr:rowOff>109412</xdr:rowOff>
    </xdr:to>
    <xdr:sp macro="" textlink="">
      <xdr:nvSpPr>
        <xdr:cNvPr id="8" name="CuadroText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17155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163728</xdr:colOff>
      <xdr:row>0</xdr:row>
      <xdr:rowOff>89647</xdr:rowOff>
    </xdr:from>
    <xdr:to>
      <xdr:col>4</xdr:col>
      <xdr:colOff>439728</xdr:colOff>
      <xdr:row>4</xdr:row>
      <xdr:rowOff>109412</xdr:rowOff>
    </xdr:to>
    <xdr:sp macro="" textlink="">
      <xdr:nvSpPr>
        <xdr:cNvPr id="9" name="CuadroText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926353" y="89647"/>
          <a:ext cx="1942875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517128</xdr:colOff>
      <xdr:row>0</xdr:row>
      <xdr:rowOff>89647</xdr:rowOff>
    </xdr:from>
    <xdr:to>
      <xdr:col>7</xdr:col>
      <xdr:colOff>31128</xdr:colOff>
      <xdr:row>4</xdr:row>
      <xdr:rowOff>109412</xdr:rowOff>
    </xdr:to>
    <xdr:sp macro="" textlink="">
      <xdr:nvSpPr>
        <xdr:cNvPr id="10" name="Cuadro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94662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Estatico</a:t>
          </a:r>
          <a:endParaRPr lang="es-AR" sz="1100" b="1"/>
        </a:p>
      </xdr:txBody>
    </xdr:sp>
    <xdr:clientData/>
  </xdr:twoCellAnchor>
  <xdr:twoCellAnchor>
    <xdr:from>
      <xdr:col>1</xdr:col>
      <xdr:colOff>3810828</xdr:colOff>
      <xdr:row>0</xdr:row>
      <xdr:rowOff>89647</xdr:rowOff>
    </xdr:from>
    <xdr:to>
      <xdr:col>2</xdr:col>
      <xdr:colOff>86328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404895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Balance impositivo</a:t>
          </a:r>
          <a:r>
            <a:rPr lang="es-A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explotación u</a:t>
          </a: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nipersonal</a:t>
          </a:r>
          <a:endParaRPr lang="es-AR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0</xdr:colOff>
      <xdr:row>0</xdr:row>
      <xdr:rowOff>638175</xdr:rowOff>
    </xdr:to>
    <xdr:pic>
      <xdr:nvPicPr>
        <xdr:cNvPr id="1088" name="Imagen 2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127000</xdr:rowOff>
    </xdr:from>
    <xdr:to>
      <xdr:col>1</xdr:col>
      <xdr:colOff>1948392</xdr:colOff>
      <xdr:row>3</xdr:row>
      <xdr:rowOff>155575</xdr:rowOff>
    </xdr:to>
    <xdr:pic>
      <xdr:nvPicPr>
        <xdr:cNvPr id="3" name="Imagen 2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127000</xdr:rowOff>
    </xdr:from>
    <xdr:to>
      <xdr:col>1</xdr:col>
      <xdr:colOff>1948392</xdr:colOff>
      <xdr:row>3</xdr:row>
      <xdr:rowOff>155575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3609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3609975</xdr:colOff>
      <xdr:row>0</xdr:row>
      <xdr:rowOff>619125</xdr:rowOff>
    </xdr:to>
    <xdr:pic>
      <xdr:nvPicPr>
        <xdr:cNvPr id="3" name="Imagen 2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4</xdr:col>
      <xdr:colOff>561975</xdr:colOff>
      <xdr:row>0</xdr:row>
      <xdr:rowOff>581025</xdr:rowOff>
    </xdr:to>
    <xdr:pic>
      <xdr:nvPicPr>
        <xdr:cNvPr id="3" name="Imagen 2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137583</xdr:rowOff>
    </xdr:from>
    <xdr:to>
      <xdr:col>1</xdr:col>
      <xdr:colOff>2022475</xdr:colOff>
      <xdr:row>4</xdr:row>
      <xdr:rowOff>7408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37583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3609975</xdr:colOff>
      <xdr:row>0</xdr:row>
      <xdr:rowOff>600075</xdr:rowOff>
    </xdr:to>
    <xdr:pic>
      <xdr:nvPicPr>
        <xdr:cNvPr id="3" name="Imagen 2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HERCMAN\VOL1\USR\WINUSER\PABLO\excel\Arbatax-Dikter-jubsi\JUBSI%20S.A\Jubsi%20PT%202003\JUBSIB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HERCMAN\VOL1\USR\WINUSER\PAULA\EXCEL\KUSIELC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WINDOWS/TEMP/CATRENB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Usr/winuser/PABLO/excel/Provinter%20S.A/LIBRODEHIPER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WINDOWS/TEMP/Se&#241;alcoBce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HERCMAN\VOL1\USR\WINUSER\PABLO\excel\%20Meller%20PT\Me-Pe-Co%20UTE%20PT\MePeCo%20PT%202002\Mepeco%20PT%2031-12-02\MELLER-PETRO-CO-BCE%2012-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Usr/Winuser/paula/EXCEL/GRUPO%20MELLER/MSA_RevImp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erido2002"/>
      <sheetName val="dif 2003 -A"/>
      <sheetName val="Tabla de Coef y variaciones"/>
      <sheetName val="Efecto AXI al 30-6-03"/>
      <sheetName val="As AXI"/>
      <sheetName val="Ajustes"/>
      <sheetName val="Indice"/>
      <sheetName val="PN"/>
      <sheetName val="RT6"/>
      <sheetName val="Notas de Composición"/>
      <sheetName val="Balance"/>
      <sheetName val="E_F_E_"/>
      <sheetName val="CajayBancos"/>
      <sheetName val="Inversiones"/>
      <sheetName val="Créd. x vtas"/>
      <sheetName val="OtrosCréditos"/>
      <sheetName val="Bienesdecambio"/>
      <sheetName val="InversionesNoCtes"/>
      <sheetName val="OtrosCréditosNoCtes"/>
      <sheetName val="BienesdeUso"/>
      <sheetName val="Cuentasporpagar"/>
      <sheetName val="Préstamos"/>
      <sheetName val="Remun_yCs_soc_"/>
      <sheetName val="Cargasfiscales"/>
      <sheetName val="Otrascuentasporpagar"/>
      <sheetName val="Previsiones"/>
      <sheetName val="PréstamosNOCTES"/>
      <sheetName val="OtrasCtasxpagarNOCTES"/>
      <sheetName val="CargasfiscalesNOCTES"/>
      <sheetName val="AREA"/>
      <sheetName val="Ventas"/>
      <sheetName val="CMV"/>
      <sheetName val="Cuadrodegastos"/>
      <sheetName val="Otrosingresosyegresos"/>
      <sheetName val="Rdosfinancieros"/>
      <sheetName val="Rdoparticip3ros"/>
      <sheetName val="Rdosextraordinarios"/>
      <sheetName val="Hoja3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.Unif."/>
      <sheetName val=" Conciliación"/>
      <sheetName val="gastos"/>
      <sheetName val="Transf.de Gs."/>
      <sheetName val="NOTAS"/>
      <sheetName val="DUDAS"/>
      <sheetName val="Procedimiento de W"/>
      <sheetName val="Dist. Gs.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ASIENTO COSTO VENTAS"/>
      <sheetName val="EOAF"/>
      <sheetName val="Balance"/>
      <sheetName val="Caja y Bancos"/>
      <sheetName val="Créd. x vtas"/>
      <sheetName val="Otros Créditos"/>
      <sheetName val="Bienes de Cambio"/>
      <sheetName val="Bienes de Uso"/>
      <sheetName val="Activos intangibles"/>
      <sheetName val="Cuentas por pagar"/>
      <sheetName val="Remun. y Cs. soc."/>
      <sheetName val="Cargas fiscales"/>
      <sheetName val="Anticipo Clientes"/>
      <sheetName val="Otras Ctas x pagar NOCTES"/>
      <sheetName val="PN"/>
      <sheetName val="AREA"/>
      <sheetName val="Ventas"/>
      <sheetName val="CMV"/>
      <sheetName val="Cuadro de gastos"/>
      <sheetName val="Otros ingresos y egresos"/>
      <sheetName val="Rdos financi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Caja y Bancos</v>
          </cell>
          <cell r="E4" t="str">
            <v>Referencia:</v>
          </cell>
          <cell r="F4" t="str">
            <v>A</v>
          </cell>
          <cell r="G4" t="str">
            <v>Hoja:   O</v>
          </cell>
          <cell r="J4" t="str">
            <v>Rubro:</v>
          </cell>
          <cell r="K4" t="str">
            <v>Caja y Bancos</v>
          </cell>
          <cell r="M4" t="str">
            <v>Referencia:</v>
          </cell>
          <cell r="N4" t="str">
            <v>A1</v>
          </cell>
          <cell r="O4" t="str">
            <v>Hoja:       O</v>
          </cell>
          <cell r="R4" t="str">
            <v>Rubro:</v>
          </cell>
          <cell r="S4" t="str">
            <v>Caja y Bancos</v>
          </cell>
          <cell r="U4" t="str">
            <v>Referencia:</v>
          </cell>
          <cell r="V4" t="str">
            <v>A2</v>
          </cell>
          <cell r="W4" t="str">
            <v>Hoja:    O</v>
          </cell>
          <cell r="Z4" t="str">
            <v>Rubro:</v>
          </cell>
          <cell r="AA4" t="str">
            <v>Caja y Bancos</v>
          </cell>
          <cell r="AC4" t="str">
            <v>Referencia:</v>
          </cell>
          <cell r="AD4" t="str">
            <v>A3</v>
          </cell>
          <cell r="AE4" t="str">
            <v>Hoja:        O</v>
          </cell>
        </row>
        <row r="5">
          <cell r="B5" t="str">
            <v>Cuenta:</v>
          </cell>
          <cell r="J5" t="str">
            <v>Cuenta:</v>
          </cell>
          <cell r="K5" t="str">
            <v xml:space="preserve">Caja  </v>
          </cell>
          <cell r="R5" t="str">
            <v>Cuenta:</v>
          </cell>
          <cell r="S5" t="str">
            <v>Valores a depositar</v>
          </cell>
          <cell r="Z5" t="str">
            <v>Cuenta:</v>
          </cell>
          <cell r="AA5" t="str">
            <v>Bancos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</row>
        <row r="12">
          <cell r="B12" t="str">
            <v xml:space="preserve">Caja  </v>
          </cell>
          <cell r="D12" t="str">
            <v>A1/O</v>
          </cell>
          <cell r="E12">
            <v>35802.119999999995</v>
          </cell>
          <cell r="I12" t="str">
            <v>1,1,1,01,01,00</v>
          </cell>
          <cell r="J12" t="str">
            <v>Caja</v>
          </cell>
          <cell r="M12">
            <v>32724.59</v>
          </cell>
          <cell r="N12">
            <v>-9.4700000000000006</v>
          </cell>
          <cell r="Q12" t="str">
            <v>1,1,1,01,03,00</v>
          </cell>
          <cell r="R12" t="str">
            <v>Recaudaciones a depositar</v>
          </cell>
          <cell r="U12">
            <v>107299.79</v>
          </cell>
          <cell r="W12">
            <v>107299.79</v>
          </cell>
          <cell r="Y12" t="str">
            <v>1,1,1,03,01,00</v>
          </cell>
          <cell r="Z12" t="str">
            <v>Banco San Juan cta cte</v>
          </cell>
          <cell r="AC12">
            <v>1183.33</v>
          </cell>
          <cell r="AE12">
            <v>1183.33</v>
          </cell>
        </row>
        <row r="13">
          <cell r="N13">
            <v>2600</v>
          </cell>
          <cell r="O13">
            <v>35315.119999999995</v>
          </cell>
        </row>
        <row r="15">
          <cell r="I15" t="str">
            <v>1,1,1,02,01,00</v>
          </cell>
          <cell r="J15" t="str">
            <v>Caja (divisas)</v>
          </cell>
          <cell r="M15">
            <v>487</v>
          </cell>
          <cell r="O15">
            <v>487</v>
          </cell>
          <cell r="Y15" t="str">
            <v>1,1,1,03,02,00</v>
          </cell>
          <cell r="Z15" t="str">
            <v>Banco Francés</v>
          </cell>
          <cell r="AC15">
            <v>22180.59</v>
          </cell>
          <cell r="AE15">
            <v>22180.59</v>
          </cell>
        </row>
        <row r="16">
          <cell r="B16" t="str">
            <v>Bancos</v>
          </cell>
          <cell r="D16" t="str">
            <v>A3/O</v>
          </cell>
          <cell r="E16">
            <v>23988.359999999997</v>
          </cell>
        </row>
        <row r="18">
          <cell r="Y18" t="str">
            <v>1,1,1,03,03,00</v>
          </cell>
          <cell r="Z18" t="str">
            <v>Banco Galicia cta cte</v>
          </cell>
          <cell r="AC18">
            <v>624.44000000000005</v>
          </cell>
          <cell r="AE18">
            <v>624.44000000000005</v>
          </cell>
        </row>
        <row r="21">
          <cell r="AE21">
            <v>0</v>
          </cell>
        </row>
        <row r="24">
          <cell r="J24" t="str">
            <v>Tarea realizada:</v>
          </cell>
        </row>
        <row r="57">
          <cell r="E57">
            <v>59790.479999999996</v>
          </cell>
          <cell r="O57">
            <v>35802.119999999995</v>
          </cell>
          <cell r="W57">
            <v>107299.79</v>
          </cell>
          <cell r="AE57">
            <v>23988.359999999997</v>
          </cell>
        </row>
      </sheetData>
      <sheetData sheetId="5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Creditos por Ventas</v>
          </cell>
          <cell r="E4" t="str">
            <v>Referencia:</v>
          </cell>
          <cell r="F4" t="str">
            <v xml:space="preserve">C </v>
          </cell>
          <cell r="G4" t="str">
            <v>Hoja:       O</v>
          </cell>
          <cell r="Z4" t="str">
            <v>Rubro:</v>
          </cell>
          <cell r="AA4" t="str">
            <v>Creditos por Ventas</v>
          </cell>
          <cell r="AC4" t="str">
            <v>Referencia:</v>
          </cell>
          <cell r="AE4" t="str">
            <v>Hoja:</v>
          </cell>
        </row>
        <row r="5">
          <cell r="B5" t="str">
            <v>Cuenta:</v>
          </cell>
          <cell r="Z5" t="str">
            <v>Cuenta:</v>
          </cell>
          <cell r="AA5" t="str">
            <v>Deudores por cheques rechazados</v>
          </cell>
        </row>
        <row r="6">
          <cell r="B6" t="str">
            <v>Sub-Cuenta:</v>
          </cell>
          <cell r="C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Y9" t="str">
            <v>Cuenta</v>
          </cell>
          <cell r="AD9" t="str">
            <v>ajustes</v>
          </cell>
        </row>
        <row r="11">
          <cell r="AE11">
            <v>0</v>
          </cell>
        </row>
        <row r="12">
          <cell r="A12" t="str">
            <v>1,1,5,01,00,00</v>
          </cell>
          <cell r="B12" t="str">
            <v>Deudores comunes</v>
          </cell>
          <cell r="E12">
            <v>270638.83</v>
          </cell>
        </row>
        <row r="14">
          <cell r="A14" t="str">
            <v>1,1,5,02,00,00</v>
          </cell>
          <cell r="B14" t="str">
            <v>Deudores por cheques rechazados</v>
          </cell>
          <cell r="D14" t="str">
            <v>DD1/4-1</v>
          </cell>
          <cell r="E14">
            <v>3028.02</v>
          </cell>
          <cell r="AE14">
            <v>0</v>
          </cell>
        </row>
        <row r="16">
          <cell r="A16" t="str">
            <v>1,1,5,07,00,00</v>
          </cell>
          <cell r="B16" t="str">
            <v>Deudores morosos</v>
          </cell>
          <cell r="E16">
            <v>5461.2</v>
          </cell>
        </row>
        <row r="17">
          <cell r="AE17">
            <v>0</v>
          </cell>
        </row>
        <row r="18">
          <cell r="B18" t="str">
            <v>Valores a depositar</v>
          </cell>
          <cell r="E18">
            <v>107299.79</v>
          </cell>
        </row>
        <row r="20">
          <cell r="AE20">
            <v>0</v>
          </cell>
        </row>
        <row r="21">
          <cell r="B21" t="str">
            <v>Previsión deudores incobrables</v>
          </cell>
          <cell r="D21" t="str">
            <v>C1/0</v>
          </cell>
          <cell r="E21">
            <v>-7591.24</v>
          </cell>
        </row>
        <row r="25">
          <cell r="A25" t="str">
            <v>1,1,1,01,05,00</v>
          </cell>
          <cell r="B25" t="str">
            <v>Descuento de cheques</v>
          </cell>
          <cell r="E25">
            <v>2706.31</v>
          </cell>
        </row>
        <row r="57">
          <cell r="E57">
            <v>381542.91000000003</v>
          </cell>
          <cell r="AE57">
            <v>0</v>
          </cell>
        </row>
      </sheetData>
      <sheetData sheetId="6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  <cell r="AG1" t="str">
            <v>HERCMAN Y ASOCIADOS</v>
          </cell>
          <cell r="AK1" t="str">
            <v>Sociedad:</v>
          </cell>
          <cell r="AL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  <cell r="AG2" t="str">
            <v>Contadores Públicos</v>
          </cell>
          <cell r="AK2" t="str">
            <v>Fecha de Cierre:</v>
          </cell>
          <cell r="AL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  <cell r="AK3" t="str">
            <v>Auditor:</v>
          </cell>
          <cell r="AL3" t="str">
            <v>C.V.</v>
          </cell>
        </row>
        <row r="4">
          <cell r="B4" t="str">
            <v>Rubro:</v>
          </cell>
          <cell r="C4" t="str">
            <v>Otros Créditos</v>
          </cell>
          <cell r="E4" t="str">
            <v>Referencia:</v>
          </cell>
          <cell r="F4" t="str">
            <v>D</v>
          </cell>
          <cell r="G4" t="str">
            <v>Hoja:     O</v>
          </cell>
          <cell r="J4" t="str">
            <v>Rubro:</v>
          </cell>
          <cell r="K4" t="str">
            <v>Otros Créditos</v>
          </cell>
          <cell r="M4" t="str">
            <v>Referencia:</v>
          </cell>
          <cell r="N4" t="str">
            <v>D2</v>
          </cell>
          <cell r="O4" t="str">
            <v>Hoja:        O</v>
          </cell>
          <cell r="R4" t="str">
            <v>Rubro:</v>
          </cell>
          <cell r="S4" t="str">
            <v>Otros Créditos</v>
          </cell>
          <cell r="U4" t="str">
            <v>Referencia:</v>
          </cell>
          <cell r="V4" t="str">
            <v>D3</v>
          </cell>
          <cell r="W4" t="str">
            <v>Hoja:        O</v>
          </cell>
          <cell r="Z4" t="str">
            <v>Rubro:</v>
          </cell>
          <cell r="AA4" t="str">
            <v>Otros Créditos</v>
          </cell>
          <cell r="AC4" t="str">
            <v>Referencia:</v>
          </cell>
          <cell r="AD4" t="str">
            <v>D5</v>
          </cell>
          <cell r="AE4" t="str">
            <v>Hoja:         O</v>
          </cell>
          <cell r="AH4" t="str">
            <v>Rubro:</v>
          </cell>
          <cell r="AI4" t="str">
            <v>Otros Créditos</v>
          </cell>
          <cell r="AK4" t="str">
            <v>Referencia:</v>
          </cell>
          <cell r="AL4" t="str">
            <v>D4</v>
          </cell>
          <cell r="AM4" t="str">
            <v>Hoja:     O</v>
          </cell>
        </row>
        <row r="5">
          <cell r="B5" t="str">
            <v>Cuenta:</v>
          </cell>
          <cell r="J5" t="str">
            <v>Cuenta:</v>
          </cell>
          <cell r="K5" t="str">
            <v>I.V.A. Crédito fiscal</v>
          </cell>
          <cell r="R5" t="str">
            <v>Cuenta:</v>
          </cell>
          <cell r="S5" t="str">
            <v>Impuesto a las ganancias</v>
          </cell>
          <cell r="Z5" t="str">
            <v>Cuenta:</v>
          </cell>
          <cell r="AA5" t="str">
            <v>Imp a los Ingresos Brutos</v>
          </cell>
          <cell r="AH5" t="str">
            <v>Cuenta:</v>
          </cell>
          <cell r="AI5" t="str">
            <v>Imp a la Gcia Mín Pres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  <cell r="AH6" t="str">
            <v>Sub-Cuenta:</v>
          </cell>
          <cell r="AI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F8" t="str">
            <v>Corriente</v>
          </cell>
          <cell r="G8" t="str">
            <v>No Corriente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  <cell r="AG8" t="str">
            <v>Código Cta.</v>
          </cell>
          <cell r="AH8" t="str">
            <v>Nombre</v>
          </cell>
          <cell r="AJ8" t="str">
            <v>Ref.</v>
          </cell>
          <cell r="AK8" t="str">
            <v>s/cía</v>
          </cell>
          <cell r="AL8" t="str">
            <v>ajustes</v>
          </cell>
          <cell r="AM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  <cell r="AG9" t="str">
            <v>Cuenta</v>
          </cell>
          <cell r="AL9" t="str">
            <v>ajustes</v>
          </cell>
        </row>
        <row r="11">
          <cell r="B11" t="str">
            <v>I.V.A. Crédito fiscal</v>
          </cell>
          <cell r="D11" t="str">
            <v>D2/O</v>
          </cell>
          <cell r="E11">
            <v>0</v>
          </cell>
          <cell r="F11">
            <v>0</v>
          </cell>
        </row>
        <row r="12">
          <cell r="Q12" t="str">
            <v>1,1,6,01,04,01</v>
          </cell>
          <cell r="R12" t="str">
            <v>Ganancias/Retención Clientes Aduana</v>
          </cell>
          <cell r="T12" t="str">
            <v>D3/1</v>
          </cell>
          <cell r="U12">
            <v>5552.84</v>
          </cell>
          <cell r="W12">
            <v>5552.84</v>
          </cell>
          <cell r="Y12" t="str">
            <v>1,1,6,01,01,11</v>
          </cell>
          <cell r="Z12" t="str">
            <v>Retención Imp a los Ingresos Brutos</v>
          </cell>
          <cell r="AB12" t="str">
            <v>DD2/1-11/1</v>
          </cell>
          <cell r="AC12">
            <v>89.99</v>
          </cell>
          <cell r="AE12">
            <v>89.99</v>
          </cell>
          <cell r="AG12" t="str">
            <v>1,1,6,01,03,04</v>
          </cell>
          <cell r="AH12" t="str">
            <v>Anticipo Imp Ganancia Mín Pres</v>
          </cell>
          <cell r="AJ12" t="str">
            <v>D4/1</v>
          </cell>
          <cell r="AK12">
            <v>6326.6</v>
          </cell>
          <cell r="AM12">
            <v>6326.6</v>
          </cell>
        </row>
        <row r="13">
          <cell r="B13" t="str">
            <v>Impuesto a las ganancias</v>
          </cell>
          <cell r="D13" t="str">
            <v>D3/O</v>
          </cell>
          <cell r="E13">
            <v>5552.84</v>
          </cell>
          <cell r="F13">
            <v>5552.84</v>
          </cell>
          <cell r="J13" t="str">
            <v>IVA Saldo a favor</v>
          </cell>
          <cell r="M13">
            <v>0</v>
          </cell>
          <cell r="O13">
            <v>0</v>
          </cell>
        </row>
        <row r="14">
          <cell r="W14">
            <v>0</v>
          </cell>
        </row>
        <row r="15">
          <cell r="B15" t="str">
            <v>Imp a los Ingresos Brutos</v>
          </cell>
          <cell r="D15" t="str">
            <v>D5/O</v>
          </cell>
          <cell r="E15">
            <v>110.71</v>
          </cell>
          <cell r="F15">
            <v>110.71</v>
          </cell>
          <cell r="Y15" t="str">
            <v>1,1,6,01,01,13</v>
          </cell>
          <cell r="Z15" t="str">
            <v>Percepción Ing Brutos Bs As.</v>
          </cell>
          <cell r="AB15" t="str">
            <v>D5/1</v>
          </cell>
          <cell r="AC15">
            <v>20.72</v>
          </cell>
          <cell r="AE15">
            <v>20.72</v>
          </cell>
          <cell r="AG15" t="str">
            <v>2,1,3,04,03,00</v>
          </cell>
          <cell r="AH15" t="str">
            <v>Imp a la Gcia mín pres a pagar</v>
          </cell>
          <cell r="AK15">
            <v>10042.209999999999</v>
          </cell>
          <cell r="AL15">
            <v>-10042.209999999999</v>
          </cell>
          <cell r="AM15">
            <v>0</v>
          </cell>
        </row>
        <row r="16">
          <cell r="W16">
            <v>0</v>
          </cell>
        </row>
        <row r="17">
          <cell r="B17" t="str">
            <v>Imp a la Gcia Mín Pres</v>
          </cell>
          <cell r="D17" t="str">
            <v>D4/O</v>
          </cell>
          <cell r="E17">
            <v>19355.16</v>
          </cell>
          <cell r="F17">
            <v>0</v>
          </cell>
          <cell r="G17">
            <v>19355.16</v>
          </cell>
          <cell r="AE17">
            <v>0</v>
          </cell>
          <cell r="AH17" t="str">
            <v>Crédito x imp gcia mín pres</v>
          </cell>
          <cell r="AJ17" t="str">
            <v>D4/2</v>
          </cell>
          <cell r="AK17">
            <v>0</v>
          </cell>
          <cell r="AL17">
            <v>10042.209999999999</v>
          </cell>
        </row>
        <row r="18">
          <cell r="W18">
            <v>0</v>
          </cell>
          <cell r="AL18">
            <v>9312.9500000000007</v>
          </cell>
          <cell r="AM18">
            <v>19355.16</v>
          </cell>
        </row>
        <row r="20">
          <cell r="A20" t="str">
            <v>1,1,6,02,04,00</v>
          </cell>
          <cell r="B20" t="str">
            <v>Anticipo de gasto a rendir</v>
          </cell>
          <cell r="E20">
            <v>3550</v>
          </cell>
          <cell r="F20">
            <v>3550</v>
          </cell>
          <cell r="AE20">
            <v>0</v>
          </cell>
        </row>
        <row r="21">
          <cell r="AH21" t="str">
            <v>Provisión Imp a la Gcia mín presunta</v>
          </cell>
          <cell r="AK21">
            <v>0</v>
          </cell>
          <cell r="AL21">
            <v>-9312.9500000000007</v>
          </cell>
          <cell r="AM21">
            <v>-9312.9500000000007</v>
          </cell>
        </row>
        <row r="23">
          <cell r="A23" t="str">
            <v>1,1,6,03,01,00</v>
          </cell>
          <cell r="B23" t="str">
            <v>Garantía de alquileres</v>
          </cell>
          <cell r="E23">
            <v>2600</v>
          </cell>
          <cell r="F23">
            <v>2600</v>
          </cell>
          <cell r="AE23">
            <v>0</v>
          </cell>
        </row>
        <row r="26">
          <cell r="A26" t="str">
            <v>1,1,6,03,03,00</v>
          </cell>
          <cell r="B26" t="str">
            <v>Garantías aduaneras</v>
          </cell>
          <cell r="E26">
            <v>970</v>
          </cell>
          <cell r="F26">
            <v>970</v>
          </cell>
          <cell r="AE26">
            <v>0</v>
          </cell>
        </row>
        <row r="29">
          <cell r="B29" t="str">
            <v>Cuenta particular</v>
          </cell>
          <cell r="D29" t="str">
            <v>D1/O</v>
          </cell>
          <cell r="E29">
            <v>0</v>
          </cell>
          <cell r="F29">
            <v>0</v>
          </cell>
        </row>
        <row r="30">
          <cell r="AH30" t="str">
            <v>RESUMEN</v>
          </cell>
        </row>
        <row r="31">
          <cell r="AH31" t="str">
            <v>CRED POR IMP</v>
          </cell>
        </row>
        <row r="32">
          <cell r="AH32" t="str">
            <v>año 2000</v>
          </cell>
          <cell r="AI32">
            <v>10042.209999999999</v>
          </cell>
        </row>
        <row r="33">
          <cell r="B33" t="str">
            <v>Anticipo a proveedores</v>
          </cell>
          <cell r="D33" t="str">
            <v>D6/O</v>
          </cell>
          <cell r="E33">
            <v>7890.27</v>
          </cell>
          <cell r="F33">
            <v>7890.27</v>
          </cell>
          <cell r="AH33" t="str">
            <v>año 2001</v>
          </cell>
          <cell r="AI33">
            <v>9312.9500000000007</v>
          </cell>
        </row>
        <row r="34">
          <cell r="AI34">
            <v>19355.16</v>
          </cell>
          <cell r="AJ34" t="str">
            <v>D/O</v>
          </cell>
        </row>
        <row r="36">
          <cell r="AH36" t="str">
            <v>IMP A PAGAR</v>
          </cell>
        </row>
        <row r="37">
          <cell r="AH37" t="str">
            <v>provisión 2001</v>
          </cell>
          <cell r="AI37">
            <v>-9312.9500000000007</v>
          </cell>
        </row>
        <row r="38">
          <cell r="AH38" t="str">
            <v>anticipos 2001</v>
          </cell>
          <cell r="AI38">
            <v>6326.6</v>
          </cell>
        </row>
        <row r="39">
          <cell r="AI39">
            <v>-2986.3500000000004</v>
          </cell>
          <cell r="AJ39" t="str">
            <v>DD/O</v>
          </cell>
        </row>
        <row r="57">
          <cell r="E57">
            <v>40028.979999999996</v>
          </cell>
          <cell r="F57">
            <v>20673.82</v>
          </cell>
          <cell r="G57">
            <v>19355.16</v>
          </cell>
          <cell r="O57">
            <v>0</v>
          </cell>
          <cell r="W57">
            <v>5552.84</v>
          </cell>
          <cell r="AE57">
            <v>110.71</v>
          </cell>
          <cell r="AM57">
            <v>16368.810000000001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</row>
        <row r="4">
          <cell r="B4" t="str">
            <v>Rubro:</v>
          </cell>
          <cell r="C4" t="str">
            <v>Cuentas por Pagar</v>
          </cell>
          <cell r="E4" t="str">
            <v>Referencia:</v>
          </cell>
          <cell r="F4" t="str">
            <v>AA</v>
          </cell>
          <cell r="G4" t="str">
            <v>Hoja:       O</v>
          </cell>
          <cell r="J4" t="str">
            <v>Rubro:</v>
          </cell>
          <cell r="K4" t="str">
            <v>Cuentas por Pagar</v>
          </cell>
          <cell r="M4" t="str">
            <v>Referencia:</v>
          </cell>
          <cell r="N4" t="str">
            <v>AA2</v>
          </cell>
          <cell r="O4" t="str">
            <v>Hoja:           O</v>
          </cell>
        </row>
        <row r="5">
          <cell r="B5" t="str">
            <v>Cuenta:</v>
          </cell>
          <cell r="J5" t="str">
            <v>Cuenta:</v>
          </cell>
          <cell r="K5" t="str">
            <v>Cta particular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</row>
        <row r="11">
          <cell r="A11" t="str">
            <v>2,1,1,01,01,00</v>
          </cell>
          <cell r="B11" t="str">
            <v>Proveedores</v>
          </cell>
          <cell r="E11">
            <v>-21221.16</v>
          </cell>
        </row>
        <row r="12">
          <cell r="I12" t="str">
            <v>2,2,4,01,00,00</v>
          </cell>
          <cell r="J12" t="str">
            <v>Préstamo GJC</v>
          </cell>
          <cell r="M12">
            <v>-36749.300000000003</v>
          </cell>
          <cell r="N12">
            <v>36749.300000000003</v>
          </cell>
          <cell r="O12">
            <v>0</v>
          </cell>
        </row>
        <row r="13">
          <cell r="A13" t="str">
            <v>2,1,1,01,02,00</v>
          </cell>
          <cell r="B13" t="str">
            <v>Proveedores de material extranjero</v>
          </cell>
          <cell r="E13">
            <v>-91622.42</v>
          </cell>
        </row>
        <row r="16">
          <cell r="B16" t="str">
            <v>Cta particular</v>
          </cell>
          <cell r="D16" t="str">
            <v>AA2/O</v>
          </cell>
          <cell r="E16">
            <v>0</v>
          </cell>
        </row>
        <row r="57">
          <cell r="E57">
            <v>-112843.58</v>
          </cell>
          <cell r="O57">
            <v>0</v>
          </cell>
        </row>
      </sheetData>
      <sheetData sheetId="11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Remunerac.y Cargas Soc.</v>
          </cell>
          <cell r="E4" t="str">
            <v>Referencia:</v>
          </cell>
          <cell r="F4" t="str">
            <v>CC</v>
          </cell>
          <cell r="G4" t="str">
            <v>Hoja:            O</v>
          </cell>
          <cell r="J4" t="str">
            <v>Rubro:</v>
          </cell>
          <cell r="K4" t="str">
            <v>Remunerac.y Cargas Soc.</v>
          </cell>
          <cell r="M4" t="str">
            <v>Referencia:</v>
          </cell>
          <cell r="N4" t="str">
            <v>CC1</v>
          </cell>
          <cell r="O4" t="str">
            <v>Hoja:       O</v>
          </cell>
          <cell r="R4" t="str">
            <v>Rubro:</v>
          </cell>
          <cell r="S4" t="str">
            <v>Remunerac.y Cargas Soc.</v>
          </cell>
          <cell r="U4" t="str">
            <v>Referencia:</v>
          </cell>
          <cell r="V4" t="str">
            <v>CC2</v>
          </cell>
          <cell r="W4" t="str">
            <v>Hoja:         O</v>
          </cell>
          <cell r="Z4" t="str">
            <v>Rubro:</v>
          </cell>
          <cell r="AA4" t="str">
            <v>Remunerac.y Cargas Soc.</v>
          </cell>
          <cell r="AC4" t="str">
            <v>Referencia:</v>
          </cell>
          <cell r="AE4" t="str">
            <v>Hoja:</v>
          </cell>
        </row>
        <row r="5">
          <cell r="B5" t="str">
            <v>Cuenta:</v>
          </cell>
          <cell r="J5" t="str">
            <v>Cuenta:</v>
          </cell>
          <cell r="K5" t="str">
            <v>Remuneraciones</v>
          </cell>
          <cell r="R5" t="str">
            <v>Cuenta:</v>
          </cell>
          <cell r="S5" t="str">
            <v>Cargas sociales</v>
          </cell>
          <cell r="Z5" t="str">
            <v>Cuenta:</v>
          </cell>
          <cell r="AA5" t="str">
            <v>Provisiones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</row>
        <row r="11">
          <cell r="B11" t="str">
            <v>Remuneraciones</v>
          </cell>
          <cell r="D11" t="str">
            <v>CC1/O</v>
          </cell>
          <cell r="E11">
            <v>-5101.7</v>
          </cell>
          <cell r="I11" t="str">
            <v>2,1,3,01,01,00</v>
          </cell>
          <cell r="J11" t="str">
            <v>Sueldos a pagar</v>
          </cell>
          <cell r="M11">
            <v>-5101.7</v>
          </cell>
          <cell r="O11">
            <v>-5101.7</v>
          </cell>
          <cell r="AE11">
            <v>0</v>
          </cell>
        </row>
        <row r="12">
          <cell r="Q12" t="str">
            <v>2,1,3,02,01,00</v>
          </cell>
          <cell r="R12" t="str">
            <v>DGI RNSS</v>
          </cell>
          <cell r="U12">
            <v>-1046.42</v>
          </cell>
          <cell r="W12">
            <v>-1046.42</v>
          </cell>
        </row>
        <row r="13">
          <cell r="B13" t="str">
            <v>Cargas sociales</v>
          </cell>
          <cell r="D13" t="str">
            <v>CC2/O</v>
          </cell>
          <cell r="E13">
            <v>-3046.2599999999998</v>
          </cell>
        </row>
        <row r="14">
          <cell r="O14">
            <v>0</v>
          </cell>
          <cell r="AE14">
            <v>0</v>
          </cell>
        </row>
        <row r="15">
          <cell r="B15" t="str">
            <v>Provisiones</v>
          </cell>
          <cell r="D15" t="str">
            <v>CC3/O</v>
          </cell>
          <cell r="Q15" t="str">
            <v>2,1,3,02,02,00</v>
          </cell>
          <cell r="R15" t="str">
            <v>DGI RNOS</v>
          </cell>
          <cell r="U15">
            <v>-268.33</v>
          </cell>
          <cell r="W15">
            <v>-268.33</v>
          </cell>
        </row>
        <row r="17">
          <cell r="AE17">
            <v>0</v>
          </cell>
        </row>
        <row r="18">
          <cell r="Q18" t="str">
            <v>2,1,3,02,04,00</v>
          </cell>
          <cell r="R18" t="str">
            <v>Sindicato Empl del plástico</v>
          </cell>
          <cell r="U18">
            <v>-1461.6</v>
          </cell>
          <cell r="W18">
            <v>-1461.6</v>
          </cell>
        </row>
        <row r="20">
          <cell r="AE20">
            <v>0</v>
          </cell>
        </row>
        <row r="21">
          <cell r="Q21" t="str">
            <v>2,1,3,02,08,00</v>
          </cell>
          <cell r="R21" t="str">
            <v>ART</v>
          </cell>
          <cell r="U21">
            <v>-269.91000000000003</v>
          </cell>
          <cell r="W21">
            <v>-269.91000000000003</v>
          </cell>
        </row>
        <row r="23">
          <cell r="AE23">
            <v>0</v>
          </cell>
        </row>
        <row r="26">
          <cell r="AE26">
            <v>0</v>
          </cell>
        </row>
        <row r="57">
          <cell r="E57">
            <v>-8147.9599999999991</v>
          </cell>
          <cell r="O57">
            <v>-5101.7</v>
          </cell>
          <cell r="W57">
            <v>-3046.2599999999998</v>
          </cell>
          <cell r="AE57">
            <v>0</v>
          </cell>
        </row>
      </sheetData>
      <sheetData sheetId="12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Cargas Fiscales</v>
          </cell>
          <cell r="E4" t="str">
            <v>Referencia:</v>
          </cell>
          <cell r="F4" t="str">
            <v>DD</v>
          </cell>
          <cell r="G4" t="str">
            <v>Hoja:      O</v>
          </cell>
          <cell r="J4" t="str">
            <v>Rubro:</v>
          </cell>
          <cell r="K4" t="str">
            <v>Cargas Fiscales</v>
          </cell>
          <cell r="M4" t="str">
            <v>Referencia:</v>
          </cell>
          <cell r="N4" t="str">
            <v>DD1</v>
          </cell>
          <cell r="O4" t="str">
            <v>Hoja:          O</v>
          </cell>
          <cell r="R4" t="str">
            <v>Rubro:</v>
          </cell>
          <cell r="S4" t="str">
            <v>Cargas Fiscales</v>
          </cell>
          <cell r="U4" t="str">
            <v>Referencia:</v>
          </cell>
          <cell r="V4" t="str">
            <v>DD2</v>
          </cell>
          <cell r="W4" t="str">
            <v>Hoja:      O</v>
          </cell>
          <cell r="Z4" t="str">
            <v>Rubro:</v>
          </cell>
          <cell r="AA4" t="str">
            <v>Cargas Fiscales</v>
          </cell>
          <cell r="AC4" t="str">
            <v>Referencia:</v>
          </cell>
          <cell r="AD4" t="str">
            <v>DD3</v>
          </cell>
          <cell r="AE4" t="str">
            <v>Hoja:           O</v>
          </cell>
        </row>
        <row r="5">
          <cell r="B5" t="str">
            <v>Cuenta:</v>
          </cell>
          <cell r="J5" t="str">
            <v>Cuenta:</v>
          </cell>
          <cell r="K5" t="str">
            <v>I.V.A. Débito fiscal</v>
          </cell>
          <cell r="R5" t="str">
            <v>Cuenta:</v>
          </cell>
          <cell r="S5" t="str">
            <v>Impuesto a los Ingresos Brutos</v>
          </cell>
          <cell r="Z5" t="str">
            <v>Cuenta:</v>
          </cell>
          <cell r="AA5" t="str">
            <v>Impuesto a las ganancias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</row>
        <row r="12">
          <cell r="B12" t="str">
            <v>I.V.A. Débito fiscal</v>
          </cell>
          <cell r="D12" t="str">
            <v>DD1/O</v>
          </cell>
          <cell r="E12">
            <v>-11911.95</v>
          </cell>
          <cell r="I12" t="str">
            <v>2,1,3,04,03,00</v>
          </cell>
          <cell r="J12" t="str">
            <v>DGI IVA a pagar</v>
          </cell>
          <cell r="L12" t="str">
            <v>DD1/7</v>
          </cell>
          <cell r="M12">
            <v>-11911.95</v>
          </cell>
          <cell r="O12">
            <v>-11911.95</v>
          </cell>
          <cell r="Q12" t="str">
            <v>2,1,3,04,02,10</v>
          </cell>
          <cell r="R12" t="str">
            <v>Deuda Imp a los Ingresos Brutos</v>
          </cell>
          <cell r="T12" t="str">
            <v>DD2/1-11/1</v>
          </cell>
          <cell r="U12">
            <v>-654.58000000000004</v>
          </cell>
          <cell r="W12">
            <v>-654.58000000000004</v>
          </cell>
          <cell r="Y12" t="str">
            <v>2,1,3,04,07,01</v>
          </cell>
          <cell r="Z12" t="str">
            <v>Retención de Imp a las Gcias</v>
          </cell>
          <cell r="AB12" t="str">
            <v>DD3/1</v>
          </cell>
          <cell r="AC12">
            <v>-168</v>
          </cell>
          <cell r="AE12">
            <v>-168</v>
          </cell>
        </row>
        <row r="14">
          <cell r="B14" t="str">
            <v>Impuesto a los Ingresos Brutos</v>
          </cell>
          <cell r="D14" t="str">
            <v>DD2/O</v>
          </cell>
          <cell r="E14">
            <v>-654.58000000000004</v>
          </cell>
        </row>
        <row r="16">
          <cell r="B16" t="str">
            <v>Impuesto a las ganancias</v>
          </cell>
          <cell r="D16" t="str">
            <v>DD3/O</v>
          </cell>
          <cell r="E16">
            <v>-168</v>
          </cell>
        </row>
        <row r="18">
          <cell r="B18" t="str">
            <v>Dto 93/00 Plan facilid de pago</v>
          </cell>
          <cell r="D18" t="str">
            <v>DD4/O</v>
          </cell>
          <cell r="E18">
            <v>-501.36</v>
          </cell>
        </row>
        <row r="21">
          <cell r="B21" t="str">
            <v>Impuesto a la Ganancia Mínima Pres</v>
          </cell>
          <cell r="D21" t="str">
            <v>D4/O</v>
          </cell>
          <cell r="E21">
            <v>-2986.3500000000004</v>
          </cell>
        </row>
        <row r="29">
          <cell r="J29" t="str">
            <v>Tarea realizada:</v>
          </cell>
        </row>
        <row r="30">
          <cell r="K30" t="str">
            <v>Ver DD1/O-1</v>
          </cell>
        </row>
        <row r="57">
          <cell r="E57">
            <v>-16222.240000000002</v>
          </cell>
          <cell r="O57">
            <v>-11911.95</v>
          </cell>
          <cell r="W57">
            <v>-654.58000000000004</v>
          </cell>
          <cell r="AE57">
            <v>-168</v>
          </cell>
        </row>
      </sheetData>
      <sheetData sheetId="13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</row>
        <row r="3">
          <cell r="E3" t="str">
            <v>Auditor:</v>
          </cell>
          <cell r="F3" t="str">
            <v>C.V.</v>
          </cell>
        </row>
        <row r="4">
          <cell r="B4" t="str">
            <v>Rubro:</v>
          </cell>
          <cell r="C4" t="str">
            <v>Anticipo de Clientes</v>
          </cell>
          <cell r="E4" t="str">
            <v>Referencia:</v>
          </cell>
          <cell r="F4" t="str">
            <v>EE</v>
          </cell>
          <cell r="G4" t="str">
            <v>Hoja:      O</v>
          </cell>
        </row>
        <row r="5">
          <cell r="B5" t="str">
            <v>Cuenta:</v>
          </cell>
          <cell r="C5" t="str">
            <v>No corrientes</v>
          </cell>
        </row>
        <row r="6">
          <cell r="B6" t="str">
            <v>Sub-Cuenta:</v>
          </cell>
          <cell r="C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</row>
        <row r="9">
          <cell r="A9" t="str">
            <v>Cuenta</v>
          </cell>
        </row>
        <row r="12">
          <cell r="A12" t="str">
            <v>2,1,1,02,00,00</v>
          </cell>
          <cell r="B12" t="str">
            <v>Anticipo de clientes</v>
          </cell>
          <cell r="E12">
            <v>-17931.03</v>
          </cell>
        </row>
        <row r="57">
          <cell r="E57">
            <v>-17931.03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</row>
        <row r="3">
          <cell r="E3" t="str">
            <v>Auditor:</v>
          </cell>
          <cell r="F3" t="str">
            <v>C.V.</v>
          </cell>
        </row>
        <row r="4">
          <cell r="B4" t="str">
            <v>Rubro:</v>
          </cell>
          <cell r="C4" t="str">
            <v>Otros ingresos y egresos</v>
          </cell>
          <cell r="E4" t="str">
            <v>Referencia:</v>
          </cell>
          <cell r="F4" t="str">
            <v>OE</v>
          </cell>
          <cell r="G4" t="str">
            <v>Hoja:      O</v>
          </cell>
        </row>
        <row r="5">
          <cell r="B5" t="str">
            <v>Cuenta:</v>
          </cell>
        </row>
        <row r="6">
          <cell r="B6" t="str">
            <v>Sub-Cuenta:</v>
          </cell>
          <cell r="C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s/cía</v>
          </cell>
          <cell r="F8" t="str">
            <v>ajustes</v>
          </cell>
          <cell r="G8" t="str">
            <v>s/aud</v>
          </cell>
        </row>
        <row r="9">
          <cell r="A9" t="str">
            <v>Cuenta</v>
          </cell>
          <cell r="F9" t="str">
            <v>ajustes</v>
          </cell>
        </row>
        <row r="11">
          <cell r="A11" t="str">
            <v>OTROS INGRESOS</v>
          </cell>
        </row>
        <row r="12">
          <cell r="B12" t="str">
            <v>Area</v>
          </cell>
          <cell r="G12">
            <v>-10042.209999999999</v>
          </cell>
        </row>
        <row r="14">
          <cell r="G14">
            <v>-10042.209999999999</v>
          </cell>
        </row>
        <row r="16">
          <cell r="A16" t="str">
            <v>OTROS EGRESOS</v>
          </cell>
        </row>
        <row r="17">
          <cell r="A17" t="str">
            <v>5,2,1,02,02,05</v>
          </cell>
          <cell r="B17" t="str">
            <v>Marcas, patentes, prop intelec, reg ind</v>
          </cell>
          <cell r="E17">
            <v>2018.62</v>
          </cell>
          <cell r="G17">
            <v>2018.62</v>
          </cell>
        </row>
        <row r="20">
          <cell r="B20" t="str">
            <v>Deudores incobrables</v>
          </cell>
          <cell r="E20">
            <v>0</v>
          </cell>
          <cell r="F20">
            <v>7591.24</v>
          </cell>
          <cell r="G20">
            <v>7591.24</v>
          </cell>
        </row>
        <row r="23">
          <cell r="G23">
            <v>9609.86</v>
          </cell>
        </row>
        <row r="57">
          <cell r="G57">
            <v>-432.34999999999854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DEHIPERV"/>
      <sheetName val="Cuadro de gastos 2001"/>
      <sheetName val="#¡REF"/>
      <sheetName val="IVA -PT5"/>
      <sheetName val="Otros Créditos"/>
      <sheetName val="Deudas Préstamos"/>
      <sheetName val="Caja y Bancos"/>
      <sheetName val="Créd. x vtas"/>
      <sheetName val="Deudas Remun. y Cs. soc."/>
      <sheetName val="Otros ingresos y egresos"/>
      <sheetName val="Part. Permanente en Soc"/>
      <sheetName val="Deudas Otras ctas por pagar"/>
      <sheetName val="Deudas Comerciales"/>
      <sheetName val="Préstamos"/>
      <sheetName val="RT6"/>
      <sheetName val="Cargas fiscales"/>
      <sheetName val="Remun. y Cs. soc."/>
      <sheetName val="Préstamos NO CTES"/>
      <sheetName val="Inversiones No Ctes"/>
      <sheetName val="Otras cuentas por pagar"/>
      <sheetName val="Cuentas por pagar"/>
      <sheetName val="Deudas Cargas fiscales"/>
      <sheetName val="Inversiones Temporarias"/>
      <sheetName val="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 hist y axi (2)"/>
      <sheetName val="Indice"/>
      <sheetName val="RT6"/>
      <sheetName val="Ajustes"/>
      <sheetName val="PN"/>
      <sheetName val="Balance"/>
      <sheetName val="Imp diferido"/>
      <sheetName val="Notas actualiz."/>
      <sheetName val="Caja y Bancos"/>
      <sheetName val="Inversiones"/>
      <sheetName val="Créd. x vtas"/>
      <sheetName val="Otros Créditos"/>
      <sheetName val="Bienes de cambio"/>
      <sheetName val="Inversiones No Ctes"/>
      <sheetName val="Otros Créditos No Ctes"/>
      <sheetName val="Bienes de Uso"/>
      <sheetName val="Activos intangibles"/>
      <sheetName val="Cuentas por pagar"/>
      <sheetName val="Préstamos"/>
      <sheetName val="Remun. y Cs. soc."/>
      <sheetName val="Cargas fiscales"/>
      <sheetName val="Otras cuentas por pagar"/>
      <sheetName val="Previsiones"/>
      <sheetName val="Anticipos de Clientes"/>
      <sheetName val="Otras Ctas x pagar NO CTES"/>
      <sheetName val="Cargas fiscales NO CTES"/>
      <sheetName val="AREA"/>
      <sheetName val="Ventas"/>
      <sheetName val="Cuadro de gastos Histórico"/>
      <sheetName val="Cuadro de gastos"/>
      <sheetName val="Otros ingresos y egresos"/>
      <sheetName val="Rdos financieros"/>
      <sheetName val="Rdo particip 3ros"/>
      <sheetName val="Rdos extraordi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ce pub"/>
      <sheetName val="Balance"/>
      <sheetName val="Caja y Bancos"/>
      <sheetName val="Inversiones"/>
      <sheetName val="Créd. x vtas"/>
      <sheetName val="Otros Créditos"/>
      <sheetName val="bienes de cambio"/>
      <sheetName val="Inversiones No Ctes"/>
      <sheetName val="Otros Créditos No Ctes"/>
      <sheetName val="Bienes de Uso"/>
      <sheetName val="Activos intangibles"/>
      <sheetName val="Cuentas por pagar"/>
      <sheetName val="Préstamos"/>
      <sheetName val="Remun. y Cs. soc."/>
      <sheetName val="Cargas fiscales"/>
      <sheetName val="Otras cuentas por pagar"/>
      <sheetName val="Previsiones"/>
      <sheetName val="Ctas a pagar no ctes"/>
      <sheetName val="Otras Ctas x pagar NOCTES"/>
      <sheetName val="PN"/>
      <sheetName val="AREA"/>
      <sheetName val="Ventas"/>
      <sheetName val="Cuadro de Gastos p-bce  (02)"/>
      <sheetName val="Otros ingresos y egresos"/>
      <sheetName val="Rdos financieros"/>
      <sheetName val="Rdos extraordinarios"/>
      <sheetName val="r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 Gcias"/>
      <sheetName val="OtrasOblig"/>
      <sheetName val="SAF07_IGMP"/>
      <sheetName val="SAF07_GCIAS"/>
      <sheetName val="monotrib"/>
      <sheetName val="IGMPanteriores"/>
      <sheetName val="SAF-ANT_IGMP07"/>
      <sheetName val="coment.Imp.08"/>
      <sheetName val="Ajuste"/>
      <sheetName val="AnCtas"/>
      <sheetName val="Activo07"/>
      <sheetName val="Pasivo07"/>
      <sheetName val="MSARev.Imp.12-08"/>
      <sheetName val="V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2" name="IPC_3" displayName="IPC_3" ref="B12:C25" totalsRowShown="0" headerRowDxfId="6" dataDxfId="4" headerRowBorderDxfId="5" tableBorderDxfId="3" totalsRowBorderDxfId="2">
  <autoFilter ref="B12:C25"/>
  <tableColumns count="2">
    <tableColumn id="1" name="Periodo " dataDxfId="1"/>
    <tableColumn id="2" name="IPC" dataDxfId="0" dataCellStyle="Normal 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afip.gob.ar/gananciasYBienes/ganancias/personas-humanas-sucesiones-indivisas/deducciones/deducciones-generales.asp" TargetMode="External"/><Relationship Id="rId1" Type="http://schemas.openxmlformats.org/officeDocument/2006/relationships/hyperlink" Target="https://www.afip.gob.ar/autonomos/categorias-y-aportes/2024.asp" TargetMode="External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rvicios.infoleg.gob.ar/infolegInternet/anexos/130000-134999/133041/norma.htm" TargetMode="External"/><Relationship Id="rId1" Type="http://schemas.openxmlformats.org/officeDocument/2006/relationships/hyperlink" Target="https://trivia.consejo.org.ar/ficha/514491-bienes_personales._valuacion_de_inmuebles._indices_de_actualizacion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6"/>
  <sheetViews>
    <sheetView showGridLines="0" workbookViewId="0">
      <selection activeCell="C10" sqref="C10"/>
    </sheetView>
  </sheetViews>
  <sheetFormatPr baseColWidth="10" defaultRowHeight="15" x14ac:dyDescent="0.25"/>
  <cols>
    <col min="1" max="1" width="85.7109375" customWidth="1"/>
  </cols>
  <sheetData>
    <row r="6" spans="1:2" ht="30.75" thickBot="1" x14ac:dyDescent="0.3">
      <c r="A6" s="102" t="s">
        <v>624</v>
      </c>
    </row>
    <row r="7" spans="1:2" ht="15.75" thickBot="1" x14ac:dyDescent="0.3">
      <c r="A7" s="102" t="s">
        <v>633</v>
      </c>
      <c r="B7" s="103"/>
    </row>
    <row r="8" spans="1:2" x14ac:dyDescent="0.25">
      <c r="A8" s="102" t="s">
        <v>643</v>
      </c>
    </row>
    <row r="9" spans="1:2" ht="30" x14ac:dyDescent="0.25">
      <c r="A9" s="102" t="s">
        <v>644</v>
      </c>
    </row>
    <row r="10" spans="1:2" x14ac:dyDescent="0.25">
      <c r="A10" s="111" t="s">
        <v>648</v>
      </c>
    </row>
    <row r="11" spans="1:2" x14ac:dyDescent="0.25">
      <c r="A11" s="111" t="s">
        <v>692</v>
      </c>
    </row>
    <row r="12" spans="1:2" ht="15.75" thickBot="1" x14ac:dyDescent="0.3"/>
    <row r="13" spans="1:2" ht="30.75" thickBot="1" x14ac:dyDescent="0.3">
      <c r="A13" s="695" t="s">
        <v>686</v>
      </c>
    </row>
    <row r="15" spans="1:2" x14ac:dyDescent="0.25">
      <c r="A15" s="1"/>
    </row>
    <row r="16" spans="1:2" x14ac:dyDescent="0.25">
      <c r="A16" s="102"/>
    </row>
  </sheetData>
  <sheetProtection password="CF2F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5"/>
  <sheetViews>
    <sheetView showGridLines="0" topLeftCell="A40" zoomScale="80" zoomScaleNormal="80" workbookViewId="0">
      <selection activeCell="C37" sqref="C37"/>
    </sheetView>
  </sheetViews>
  <sheetFormatPr baseColWidth="10" defaultRowHeight="15" x14ac:dyDescent="0.25"/>
  <cols>
    <col min="1" max="1" width="100.7109375" style="11" customWidth="1"/>
    <col min="2" max="2" width="16.7109375" style="11" customWidth="1"/>
    <col min="3" max="3" width="19.7109375" style="11" bestFit="1" customWidth="1"/>
    <col min="4" max="4" width="31.140625" style="11" customWidth="1"/>
    <col min="5" max="5" width="16.7109375" style="11" customWidth="1"/>
    <col min="6" max="6" width="17" style="11" bestFit="1" customWidth="1"/>
    <col min="7" max="7" width="11.42578125" style="11"/>
    <col min="8" max="8" width="16.7109375" style="11" customWidth="1"/>
    <col min="9" max="16384" width="11.42578125" style="11"/>
  </cols>
  <sheetData>
    <row r="1" spans="1:28" x14ac:dyDescent="0.25">
      <c r="A1" s="696"/>
      <c r="AA1" s="11">
        <v>0</v>
      </c>
      <c r="AB1" s="518">
        <v>0</v>
      </c>
    </row>
    <row r="2" spans="1:28" x14ac:dyDescent="0.25">
      <c r="A2" s="696"/>
      <c r="P2" s="519"/>
      <c r="AA2" s="11">
        <v>1</v>
      </c>
      <c r="AB2" s="518">
        <v>0.5</v>
      </c>
    </row>
    <row r="3" spans="1:28" ht="15.75" x14ac:dyDescent="0.25">
      <c r="A3" s="701"/>
      <c r="B3" s="520"/>
      <c r="P3" s="519"/>
      <c r="AA3" s="11">
        <v>2</v>
      </c>
      <c r="AB3" s="518">
        <v>1</v>
      </c>
    </row>
    <row r="4" spans="1:28" ht="15.75" x14ac:dyDescent="0.25">
      <c r="A4" s="701"/>
      <c r="B4" s="520"/>
      <c r="AA4" s="11">
        <v>3</v>
      </c>
    </row>
    <row r="5" spans="1:28" x14ac:dyDescent="0.25">
      <c r="A5" s="521" t="s">
        <v>420</v>
      </c>
      <c r="B5" s="522"/>
      <c r="C5" s="291">
        <f>+'1° CAT'!E24+'2° CAT'!C24+'2° CAT'!D24+'3° CAT (Unipersonal)'!G122+'4° CAT'!C24+'4° CAT'!D24</f>
        <v>0</v>
      </c>
      <c r="AA5" s="11">
        <v>4</v>
      </c>
    </row>
    <row r="6" spans="1:28" x14ac:dyDescent="0.25">
      <c r="A6" s="177" t="s">
        <v>429</v>
      </c>
      <c r="B6" s="523"/>
      <c r="C6" s="517"/>
      <c r="AA6" s="11">
        <v>5</v>
      </c>
    </row>
    <row r="7" spans="1:28" x14ac:dyDescent="0.25">
      <c r="A7" s="177"/>
      <c r="B7" s="523"/>
      <c r="C7" s="291"/>
      <c r="D7" s="526" t="s">
        <v>694</v>
      </c>
      <c r="AA7" s="11">
        <v>6</v>
      </c>
    </row>
    <row r="8" spans="1:28" ht="15.75" x14ac:dyDescent="0.25">
      <c r="A8" s="524" t="s">
        <v>693</v>
      </c>
      <c r="B8" s="529" t="s">
        <v>695</v>
      </c>
      <c r="C8" s="291"/>
      <c r="AA8" s="11">
        <v>7</v>
      </c>
    </row>
    <row r="9" spans="1:28" x14ac:dyDescent="0.25">
      <c r="A9" s="168" t="s">
        <v>566</v>
      </c>
      <c r="B9" s="283"/>
      <c r="C9" s="290">
        <f>B9</f>
        <v>0</v>
      </c>
      <c r="D9" s="526" t="s">
        <v>724</v>
      </c>
      <c r="E9" s="526"/>
      <c r="AA9" s="11">
        <v>8</v>
      </c>
    </row>
    <row r="10" spans="1:28" x14ac:dyDescent="0.25">
      <c r="A10" s="168" t="s">
        <v>567</v>
      </c>
      <c r="B10" s="283"/>
      <c r="C10" s="113">
        <f>IF(B10&gt;20000,20000,B10)</f>
        <v>0</v>
      </c>
      <c r="D10" s="11" t="s">
        <v>626</v>
      </c>
      <c r="AA10" s="11">
        <v>9</v>
      </c>
    </row>
    <row r="11" spans="1:28" x14ac:dyDescent="0.25">
      <c r="A11" s="168" t="s">
        <v>570</v>
      </c>
      <c r="B11" s="283"/>
      <c r="C11" s="113">
        <f>IF(B11&gt;80707.25,80707.25,B11)</f>
        <v>0</v>
      </c>
      <c r="D11" s="11" t="s">
        <v>626</v>
      </c>
      <c r="AA11" s="11">
        <v>10</v>
      </c>
    </row>
    <row r="12" spans="1:28" x14ac:dyDescent="0.25">
      <c r="A12" s="168" t="s">
        <v>568</v>
      </c>
      <c r="B12" s="283"/>
      <c r="C12" s="113">
        <f>IF(B12&gt;80707.25,80707.25,B12)</f>
        <v>0</v>
      </c>
      <c r="D12" s="11" t="s">
        <v>626</v>
      </c>
      <c r="AA12" s="11">
        <v>11</v>
      </c>
    </row>
    <row r="13" spans="1:28" x14ac:dyDescent="0.25">
      <c r="A13" s="168" t="s">
        <v>569</v>
      </c>
      <c r="B13" s="283"/>
      <c r="C13" s="113">
        <f>IF(B13&gt;D13,D13,B13)</f>
        <v>0</v>
      </c>
      <c r="D13" s="568">
        <f>$B$53*0.4</f>
        <v>1401475.2680000002</v>
      </c>
      <c r="E13" s="11" t="s">
        <v>627</v>
      </c>
      <c r="AA13" s="11">
        <v>12</v>
      </c>
    </row>
    <row r="14" spans="1:28" x14ac:dyDescent="0.25">
      <c r="A14" s="168" t="s">
        <v>572</v>
      </c>
      <c r="B14" s="283"/>
      <c r="C14" s="113">
        <f>B14*0.1</f>
        <v>0</v>
      </c>
      <c r="D14" s="569"/>
    </row>
    <row r="15" spans="1:28" x14ac:dyDescent="0.25">
      <c r="A15" s="168" t="s">
        <v>571</v>
      </c>
      <c r="B15" s="283"/>
      <c r="C15" s="113">
        <f>IF(B15&gt;D15,D15,B15)</f>
        <v>0</v>
      </c>
      <c r="D15" s="568">
        <f>$B$53*0.4</f>
        <v>1401475.2680000002</v>
      </c>
      <c r="E15" s="11" t="s">
        <v>627</v>
      </c>
    </row>
    <row r="16" spans="1:28" x14ac:dyDescent="0.25">
      <c r="A16" s="168" t="s">
        <v>696</v>
      </c>
      <c r="B16" s="283"/>
      <c r="C16" s="113">
        <f>IF(B16&gt;D16,D16,B16)</f>
        <v>0</v>
      </c>
      <c r="D16" s="568">
        <f>B53</f>
        <v>3503688.17</v>
      </c>
      <c r="E16" s="11" t="s">
        <v>553</v>
      </c>
    </row>
    <row r="17" spans="1:5" x14ac:dyDescent="0.25">
      <c r="A17" s="168" t="s">
        <v>403</v>
      </c>
      <c r="B17" s="283"/>
      <c r="C17" s="113">
        <f t="shared" ref="C17" si="0">IF(B17&gt;20000,20000,B17)</f>
        <v>0</v>
      </c>
      <c r="D17" s="569" t="s">
        <v>628</v>
      </c>
    </row>
    <row r="18" spans="1:5" x14ac:dyDescent="0.25">
      <c r="A18" s="168" t="s">
        <v>573</v>
      </c>
      <c r="B18" s="283"/>
      <c r="C18" s="113">
        <f>IF(B18&gt;D18,D18,B18)</f>
        <v>0</v>
      </c>
      <c r="D18" s="568">
        <f>((C5+C6)-(C9+C10+C11+C12+C13+C14+C15+C17))*0.05</f>
        <v>0</v>
      </c>
      <c r="E18" s="11" t="s">
        <v>629</v>
      </c>
    </row>
    <row r="19" spans="1:5" x14ac:dyDescent="0.25">
      <c r="A19" s="168" t="s">
        <v>625</v>
      </c>
      <c r="B19" s="283"/>
      <c r="C19" s="113">
        <f>IF((B19*0.4)&gt;D19,D19,(B19*0.4))</f>
        <v>0</v>
      </c>
      <c r="D19" s="568">
        <f>((C5+C6)-(C9+C10+C11+C12+C13+C14+C15+C17))*0.05</f>
        <v>0</v>
      </c>
      <c r="E19" s="11" t="s">
        <v>629</v>
      </c>
    </row>
    <row r="20" spans="1:5" x14ac:dyDescent="0.25">
      <c r="A20" s="168" t="s">
        <v>574</v>
      </c>
      <c r="B20" s="283"/>
      <c r="C20" s="113">
        <f t="shared" ref="C20" si="1">IF(B20&gt;D20,D20,B20)</f>
        <v>0</v>
      </c>
      <c r="D20" s="568">
        <f>((C5+C6)-(C9+C10+C11+C12+C13+C14+C15+C17))*0.05</f>
        <v>0</v>
      </c>
      <c r="E20" s="11" t="s">
        <v>630</v>
      </c>
    </row>
    <row r="21" spans="1:5" x14ac:dyDescent="0.25">
      <c r="A21" s="521" t="s">
        <v>16</v>
      </c>
      <c r="B21" s="522"/>
      <c r="C21" s="291"/>
    </row>
    <row r="22" spans="1:5" x14ac:dyDescent="0.25">
      <c r="A22" s="168" t="s">
        <v>405</v>
      </c>
      <c r="B22" s="525"/>
      <c r="C22" s="517"/>
    </row>
    <row r="23" spans="1:5" x14ac:dyDescent="0.25">
      <c r="A23" s="521" t="s">
        <v>406</v>
      </c>
      <c r="B23" s="522"/>
      <c r="C23" s="291">
        <f>+C5+C6-C21+C22</f>
        <v>0</v>
      </c>
    </row>
    <row r="24" spans="1:5" ht="15.75" x14ac:dyDescent="0.25">
      <c r="A24" s="524" t="s">
        <v>407</v>
      </c>
      <c r="B24" s="527"/>
      <c r="C24" s="291"/>
    </row>
    <row r="25" spans="1:5" x14ac:dyDescent="0.25">
      <c r="A25" s="177" t="s">
        <v>408</v>
      </c>
      <c r="B25" s="523"/>
      <c r="C25" s="702">
        <f>IF(C23&lt;B53,C23,B53)</f>
        <v>0</v>
      </c>
    </row>
    <row r="26" spans="1:5" x14ac:dyDescent="0.25">
      <c r="A26" s="177" t="s">
        <v>409</v>
      </c>
      <c r="B26" s="523"/>
      <c r="C26" s="291"/>
    </row>
    <row r="27" spans="1:5" x14ac:dyDescent="0.25">
      <c r="A27" s="168" t="s">
        <v>410</v>
      </c>
      <c r="B27" s="525"/>
      <c r="C27" s="291">
        <f>F56</f>
        <v>0</v>
      </c>
    </row>
    <row r="28" spans="1:5" x14ac:dyDescent="0.25">
      <c r="A28" s="168" t="s">
        <v>411</v>
      </c>
      <c r="B28" s="525"/>
      <c r="C28" s="291">
        <f>F66</f>
        <v>0</v>
      </c>
    </row>
    <row r="29" spans="1:5" x14ac:dyDescent="0.25">
      <c r="A29" s="168" t="s">
        <v>412</v>
      </c>
      <c r="B29" s="525"/>
      <c r="C29" s="291">
        <f>F75</f>
        <v>0</v>
      </c>
    </row>
    <row r="30" spans="1:5" x14ac:dyDescent="0.25">
      <c r="A30" s="528" t="s">
        <v>638</v>
      </c>
      <c r="B30" s="528"/>
      <c r="C30" s="529">
        <f>SUM(C25:C29)</f>
        <v>0</v>
      </c>
    </row>
    <row r="31" spans="1:5" x14ac:dyDescent="0.25">
      <c r="A31" s="530" t="s">
        <v>413</v>
      </c>
      <c r="B31" s="531"/>
      <c r="C31" s="291"/>
      <c r="E31" s="11" t="s">
        <v>430</v>
      </c>
    </row>
    <row r="32" spans="1:5" ht="30" x14ac:dyDescent="0.25">
      <c r="A32" s="532" t="s">
        <v>432</v>
      </c>
      <c r="B32" s="525"/>
      <c r="C32" s="517"/>
      <c r="E32" s="113">
        <f>('4° CAT'!C24+'3° CAT (Unipersonal)'!G124+'Determinación IIGG'!C6)</f>
        <v>0</v>
      </c>
    </row>
    <row r="33" spans="1:5" x14ac:dyDescent="0.25">
      <c r="A33" s="168" t="s">
        <v>415</v>
      </c>
      <c r="B33" s="525"/>
      <c r="C33" s="517"/>
      <c r="E33" s="113">
        <f>E32</f>
        <v>0</v>
      </c>
    </row>
    <row r="34" spans="1:5" x14ac:dyDescent="0.25">
      <c r="A34" s="168" t="s">
        <v>431</v>
      </c>
      <c r="B34" s="525"/>
      <c r="C34" s="517"/>
      <c r="E34" s="113">
        <f>'4° CAT'!C7+'4° CAT'!C8</f>
        <v>0</v>
      </c>
    </row>
    <row r="35" spans="1:5" x14ac:dyDescent="0.25">
      <c r="A35" s="168" t="s">
        <v>433</v>
      </c>
      <c r="B35" s="525"/>
      <c r="C35" s="517"/>
      <c r="D35" s="533"/>
    </row>
    <row r="36" spans="1:5" x14ac:dyDescent="0.25">
      <c r="A36" s="168" t="s">
        <v>434</v>
      </c>
      <c r="B36" s="168"/>
      <c r="C36" s="534"/>
      <c r="D36" s="533"/>
    </row>
    <row r="37" spans="1:5" x14ac:dyDescent="0.25">
      <c r="A37" s="168" t="s">
        <v>435</v>
      </c>
      <c r="B37" s="168"/>
      <c r="C37" s="534"/>
    </row>
    <row r="38" spans="1:5" x14ac:dyDescent="0.25">
      <c r="A38" s="528" t="s">
        <v>417</v>
      </c>
      <c r="B38" s="528"/>
      <c r="C38" s="529">
        <f>SUM(C32:C37)</f>
        <v>0</v>
      </c>
    </row>
    <row r="39" spans="1:5" x14ac:dyDescent="0.25">
      <c r="A39" s="521" t="s">
        <v>418</v>
      </c>
      <c r="B39" s="535"/>
      <c r="C39" s="529">
        <f>C30+C38</f>
        <v>0</v>
      </c>
    </row>
    <row r="40" spans="1:5" x14ac:dyDescent="0.25">
      <c r="A40" s="536" t="s">
        <v>419</v>
      </c>
      <c r="B40" s="537"/>
      <c r="C40" s="290">
        <f>C23-C39</f>
        <v>0</v>
      </c>
      <c r="D40" s="290"/>
    </row>
    <row r="41" spans="1:5" x14ac:dyDescent="0.25">
      <c r="A41" s="177"/>
      <c r="B41" s="538"/>
      <c r="C41" s="290"/>
    </row>
    <row r="42" spans="1:5" x14ac:dyDescent="0.25">
      <c r="A42" s="177" t="s">
        <v>456</v>
      </c>
      <c r="C42" s="875">
        <f>IFERROR(LOOKUP(C40,$B$90:$C$98,$D$90:$D$98)+((LOOKUP(C40,$B$90:$C$98,$E$90:$E$98)*(C40-LOOKUP(C40,$B$90:$C$98,$F$90:$F$98)))),0)</f>
        <v>0</v>
      </c>
    </row>
    <row r="43" spans="1:5" x14ac:dyDescent="0.25">
      <c r="A43" s="168" t="s">
        <v>634</v>
      </c>
      <c r="C43" s="116">
        <f>'Patrimonio - BBPP'!C42</f>
        <v>0</v>
      </c>
    </row>
    <row r="44" spans="1:5" x14ac:dyDescent="0.25">
      <c r="A44" s="168" t="s">
        <v>635</v>
      </c>
      <c r="C44" s="876">
        <f>'Patrimonio - BBPP'!C43</f>
        <v>0</v>
      </c>
    </row>
    <row r="45" spans="1:5" x14ac:dyDescent="0.25">
      <c r="A45" s="168" t="s">
        <v>636</v>
      </c>
      <c r="C45" s="876"/>
    </row>
    <row r="46" spans="1:5" ht="15.75" thickBot="1" x14ac:dyDescent="0.3">
      <c r="A46" s="168" t="s">
        <v>637</v>
      </c>
      <c r="C46" s="876"/>
    </row>
    <row r="47" spans="1:5" ht="15.75" thickBot="1" x14ac:dyDescent="0.3">
      <c r="A47" s="944" t="s">
        <v>639</v>
      </c>
      <c r="B47" s="945"/>
      <c r="C47" s="703">
        <f>C42-C44-C45-C46</f>
        <v>0</v>
      </c>
      <c r="E47" s="115"/>
    </row>
    <row r="48" spans="1:5" x14ac:dyDescent="0.25">
      <c r="A48" s="168"/>
      <c r="C48" s="539"/>
    </row>
    <row r="49" spans="1:8" ht="12" customHeight="1" x14ac:dyDescent="0.25"/>
    <row r="50" spans="1:8" x14ac:dyDescent="0.25">
      <c r="A50" s="177" t="s">
        <v>519</v>
      </c>
      <c r="B50" s="419"/>
      <c r="C50" s="126"/>
      <c r="D50" s="120"/>
      <c r="E50" s="120"/>
      <c r="F50" s="120"/>
      <c r="G50" s="120"/>
      <c r="H50" s="120"/>
    </row>
    <row r="51" spans="1:8" x14ac:dyDescent="0.25">
      <c r="B51" s="419"/>
      <c r="C51" s="126"/>
      <c r="D51" s="120"/>
      <c r="E51" s="120"/>
      <c r="F51" s="120"/>
      <c r="G51" s="120"/>
      <c r="H51" s="120"/>
    </row>
    <row r="52" spans="1:8" ht="15.75" thickBot="1" x14ac:dyDescent="0.3">
      <c r="A52" s="177"/>
      <c r="B52" s="419"/>
      <c r="C52" s="126"/>
      <c r="D52" s="120"/>
      <c r="E52" s="120"/>
      <c r="F52" s="120"/>
      <c r="G52" s="120"/>
      <c r="H52" s="120"/>
    </row>
    <row r="53" spans="1:8" ht="15.75" thickBot="1" x14ac:dyDescent="0.3">
      <c r="A53" s="540" t="s">
        <v>518</v>
      </c>
      <c r="B53" s="541">
        <v>3503688.17</v>
      </c>
      <c r="C53"/>
      <c r="D53" s="282"/>
      <c r="E53" s="282"/>
      <c r="F53" s="282"/>
      <c r="G53" s="120"/>
      <c r="H53" s="120"/>
    </row>
    <row r="54" spans="1:8" x14ac:dyDescent="0.25">
      <c r="A54" s="177"/>
      <c r="B54" s="543"/>
      <c r="C54" s="542"/>
      <c r="D54" s="282"/>
      <c r="E54" s="282"/>
      <c r="F54" s="282"/>
      <c r="G54" s="120"/>
      <c r="H54" s="120"/>
    </row>
    <row r="55" spans="1:8" ht="15.75" thickBot="1" x14ac:dyDescent="0.3">
      <c r="A55" s="544" t="s">
        <v>520</v>
      </c>
      <c r="B55" s="545" t="s">
        <v>514</v>
      </c>
      <c r="C55" s="545" t="s">
        <v>515</v>
      </c>
      <c r="D55" s="545" t="s">
        <v>516</v>
      </c>
      <c r="E55" s="545" t="s">
        <v>423</v>
      </c>
      <c r="F55" s="545" t="s">
        <v>640</v>
      </c>
    </row>
    <row r="56" spans="1:8" x14ac:dyDescent="0.25">
      <c r="A56" s="546" t="s">
        <v>424</v>
      </c>
      <c r="B56" s="570">
        <v>3299771.52</v>
      </c>
      <c r="C56" s="570">
        <f>B56/12</f>
        <v>274980.96000000002</v>
      </c>
      <c r="D56" s="548">
        <v>0</v>
      </c>
      <c r="E56" s="549" t="s">
        <v>564</v>
      </c>
      <c r="F56" s="550">
        <f>C56*D56</f>
        <v>0</v>
      </c>
    </row>
    <row r="57" spans="1:8" x14ac:dyDescent="0.25">
      <c r="A57" s="546"/>
      <c r="B57" s="570"/>
      <c r="C57" s="570"/>
      <c r="D57" s="547"/>
      <c r="E57" s="549"/>
      <c r="F57" s="547"/>
    </row>
    <row r="58" spans="1:8" x14ac:dyDescent="0.25">
      <c r="A58" s="551" t="s">
        <v>512</v>
      </c>
      <c r="B58" s="571">
        <v>1664086.82</v>
      </c>
      <c r="C58" s="570">
        <f t="shared" ref="C58:C65" si="2">B58/12</f>
        <v>138673.90166666667</v>
      </c>
      <c r="D58" s="548">
        <v>0</v>
      </c>
      <c r="E58" s="552">
        <v>0</v>
      </c>
      <c r="F58" s="547">
        <f>C58*D58*E58</f>
        <v>0</v>
      </c>
    </row>
    <row r="59" spans="1:8" x14ac:dyDescent="0.25">
      <c r="A59" s="551" t="s">
        <v>512</v>
      </c>
      <c r="B59" s="571">
        <v>1664086.82</v>
      </c>
      <c r="C59" s="570">
        <f t="shared" si="2"/>
        <v>138673.90166666667</v>
      </c>
      <c r="D59" s="548">
        <v>0</v>
      </c>
      <c r="E59" s="552">
        <v>0</v>
      </c>
      <c r="F59" s="547">
        <f t="shared" ref="F59:F65" si="3">C59*D59*E59</f>
        <v>0</v>
      </c>
    </row>
    <row r="60" spans="1:8" x14ac:dyDescent="0.25">
      <c r="A60" s="551" t="s">
        <v>512</v>
      </c>
      <c r="B60" s="571">
        <v>1664086.82</v>
      </c>
      <c r="C60" s="570">
        <f t="shared" si="2"/>
        <v>138673.90166666667</v>
      </c>
      <c r="D60" s="548">
        <v>0</v>
      </c>
      <c r="E60" s="552">
        <v>0</v>
      </c>
      <c r="F60" s="547">
        <f t="shared" si="3"/>
        <v>0</v>
      </c>
    </row>
    <row r="61" spans="1:8" x14ac:dyDescent="0.25">
      <c r="A61" s="551" t="s">
        <v>512</v>
      </c>
      <c r="B61" s="571">
        <v>1664086.82</v>
      </c>
      <c r="C61" s="570">
        <f t="shared" si="2"/>
        <v>138673.90166666667</v>
      </c>
      <c r="D61" s="548">
        <v>0</v>
      </c>
      <c r="E61" s="552">
        <v>0</v>
      </c>
      <c r="F61" s="547">
        <f t="shared" si="3"/>
        <v>0</v>
      </c>
    </row>
    <row r="62" spans="1:8" x14ac:dyDescent="0.25">
      <c r="A62" s="551" t="s">
        <v>512</v>
      </c>
      <c r="B62" s="571">
        <v>1664086.82</v>
      </c>
      <c r="C62" s="570">
        <f t="shared" si="2"/>
        <v>138673.90166666667</v>
      </c>
      <c r="D62" s="548">
        <v>0</v>
      </c>
      <c r="E62" s="552">
        <v>0</v>
      </c>
      <c r="F62" s="547">
        <f t="shared" si="3"/>
        <v>0</v>
      </c>
    </row>
    <row r="63" spans="1:8" x14ac:dyDescent="0.25">
      <c r="A63" s="551" t="s">
        <v>512</v>
      </c>
      <c r="B63" s="571">
        <v>1664086.82</v>
      </c>
      <c r="C63" s="570">
        <f t="shared" si="2"/>
        <v>138673.90166666667</v>
      </c>
      <c r="D63" s="548">
        <v>0</v>
      </c>
      <c r="E63" s="552">
        <v>0</v>
      </c>
      <c r="F63" s="547">
        <f t="shared" si="3"/>
        <v>0</v>
      </c>
    </row>
    <row r="64" spans="1:8" x14ac:dyDescent="0.25">
      <c r="A64" s="551" t="s">
        <v>512</v>
      </c>
      <c r="B64" s="571">
        <v>1664086.82</v>
      </c>
      <c r="C64" s="570">
        <f t="shared" si="2"/>
        <v>138673.90166666667</v>
      </c>
      <c r="D64" s="548">
        <v>0</v>
      </c>
      <c r="E64" s="552">
        <v>0</v>
      </c>
      <c r="F64" s="547">
        <f t="shared" si="3"/>
        <v>0</v>
      </c>
    </row>
    <row r="65" spans="1:6" x14ac:dyDescent="0.25">
      <c r="A65" s="551" t="s">
        <v>512</v>
      </c>
      <c r="B65" s="571">
        <v>1664086.82</v>
      </c>
      <c r="C65" s="570">
        <f t="shared" si="2"/>
        <v>138673.90166666667</v>
      </c>
      <c r="D65" s="548">
        <v>0</v>
      </c>
      <c r="E65" s="552">
        <v>0</v>
      </c>
      <c r="F65" s="547">
        <f t="shared" si="3"/>
        <v>0</v>
      </c>
    </row>
    <row r="66" spans="1:6" x14ac:dyDescent="0.25">
      <c r="A66" s="553" t="s">
        <v>641</v>
      </c>
      <c r="B66" s="572"/>
      <c r="C66" s="572"/>
      <c r="D66" s="553"/>
      <c r="E66" s="555"/>
      <c r="F66" s="556">
        <f>SUM(F58:F65)</f>
        <v>0</v>
      </c>
    </row>
    <row r="67" spans="1:6" x14ac:dyDescent="0.25">
      <c r="A67" s="551" t="s">
        <v>513</v>
      </c>
      <c r="B67" s="571">
        <v>3328173.63</v>
      </c>
      <c r="C67" s="571">
        <f>B67/12</f>
        <v>277347.80249999999</v>
      </c>
      <c r="D67" s="548">
        <v>0</v>
      </c>
      <c r="E67" s="552">
        <v>0</v>
      </c>
      <c r="F67" s="547">
        <f>C67*D67*E67</f>
        <v>0</v>
      </c>
    </row>
    <row r="68" spans="1:6" x14ac:dyDescent="0.25">
      <c r="A68" s="551" t="s">
        <v>513</v>
      </c>
      <c r="B68" s="571">
        <v>3328173.63</v>
      </c>
      <c r="C68" s="571">
        <f t="shared" ref="C68:C74" si="4">B68/12</f>
        <v>277347.80249999999</v>
      </c>
      <c r="D68" s="548">
        <v>0</v>
      </c>
      <c r="E68" s="552">
        <v>0</v>
      </c>
      <c r="F68" s="547">
        <f t="shared" ref="F68:F73" si="5">C68*D68*E68</f>
        <v>0</v>
      </c>
    </row>
    <row r="69" spans="1:6" x14ac:dyDescent="0.25">
      <c r="A69" s="551" t="s">
        <v>513</v>
      </c>
      <c r="B69" s="571">
        <v>3328173.63</v>
      </c>
      <c r="C69" s="571">
        <f t="shared" si="4"/>
        <v>277347.80249999999</v>
      </c>
      <c r="D69" s="548">
        <v>0</v>
      </c>
      <c r="E69" s="552">
        <v>0</v>
      </c>
      <c r="F69" s="547">
        <f t="shared" si="5"/>
        <v>0</v>
      </c>
    </row>
    <row r="70" spans="1:6" x14ac:dyDescent="0.25">
      <c r="A70" s="551" t="s">
        <v>513</v>
      </c>
      <c r="B70" s="571">
        <v>3328173.63</v>
      </c>
      <c r="C70" s="571">
        <f t="shared" si="4"/>
        <v>277347.80249999999</v>
      </c>
      <c r="D70" s="548">
        <v>0</v>
      </c>
      <c r="E70" s="552">
        <v>0</v>
      </c>
      <c r="F70" s="547">
        <f t="shared" si="5"/>
        <v>0</v>
      </c>
    </row>
    <row r="71" spans="1:6" x14ac:dyDescent="0.25">
      <c r="A71" s="551" t="s">
        <v>513</v>
      </c>
      <c r="B71" s="571">
        <v>3328173.63</v>
      </c>
      <c r="C71" s="571">
        <f t="shared" si="4"/>
        <v>277347.80249999999</v>
      </c>
      <c r="D71" s="548">
        <v>0</v>
      </c>
      <c r="E71" s="552">
        <v>0</v>
      </c>
      <c r="F71" s="547">
        <f t="shared" si="5"/>
        <v>0</v>
      </c>
    </row>
    <row r="72" spans="1:6" x14ac:dyDescent="0.25">
      <c r="A72" s="551" t="s">
        <v>513</v>
      </c>
      <c r="B72" s="571">
        <v>3328173.63</v>
      </c>
      <c r="C72" s="571">
        <f t="shared" si="4"/>
        <v>277347.80249999999</v>
      </c>
      <c r="D72" s="548">
        <v>0</v>
      </c>
      <c r="E72" s="552">
        <v>0</v>
      </c>
      <c r="F72" s="547">
        <f t="shared" si="5"/>
        <v>0</v>
      </c>
    </row>
    <row r="73" spans="1:6" x14ac:dyDescent="0.25">
      <c r="A73" s="551" t="s">
        <v>513</v>
      </c>
      <c r="B73" s="571">
        <v>3328173.63</v>
      </c>
      <c r="C73" s="571">
        <f t="shared" si="4"/>
        <v>277347.80249999999</v>
      </c>
      <c r="D73" s="548">
        <v>0</v>
      </c>
      <c r="E73" s="552">
        <v>0</v>
      </c>
      <c r="F73" s="547">
        <f t="shared" si="5"/>
        <v>0</v>
      </c>
    </row>
    <row r="74" spans="1:6" x14ac:dyDescent="0.25">
      <c r="A74" s="551" t="s">
        <v>513</v>
      </c>
      <c r="B74" s="571">
        <v>3328173.63</v>
      </c>
      <c r="C74" s="571">
        <f t="shared" si="4"/>
        <v>277347.80249999999</v>
      </c>
      <c r="D74" s="548">
        <v>0</v>
      </c>
      <c r="E74" s="552">
        <v>0</v>
      </c>
      <c r="F74" s="547">
        <f t="shared" ref="F74" si="6">C74*D74*E74</f>
        <v>0</v>
      </c>
    </row>
    <row r="75" spans="1:6" x14ac:dyDescent="0.25">
      <c r="A75" s="553" t="s">
        <v>642</v>
      </c>
      <c r="B75" s="554"/>
      <c r="C75" s="554"/>
      <c r="D75" s="553"/>
      <c r="E75" s="555"/>
      <c r="F75" s="557">
        <f>SUM(F67:F74)</f>
        <v>0</v>
      </c>
    </row>
    <row r="76" spans="1:6" x14ac:dyDescent="0.25">
      <c r="A76" s="69"/>
      <c r="B76" s="558"/>
      <c r="C76" s="558"/>
      <c r="D76" s="69"/>
      <c r="E76" s="69"/>
      <c r="F76" s="69"/>
    </row>
    <row r="77" spans="1:6" ht="15.75" thickBot="1" x14ac:dyDescent="0.3">
      <c r="A77" s="177" t="s">
        <v>517</v>
      </c>
      <c r="B77" s="558"/>
      <c r="C77" s="558"/>
      <c r="D77" s="69"/>
      <c r="E77" s="69"/>
      <c r="F77" s="69"/>
    </row>
    <row r="78" spans="1:6" x14ac:dyDescent="0.25">
      <c r="A78" s="559" t="s">
        <v>414</v>
      </c>
      <c r="B78" s="573">
        <v>12262908.6</v>
      </c>
      <c r="C78" s="558"/>
      <c r="D78" s="69"/>
      <c r="E78" s="69"/>
      <c r="F78" s="69"/>
    </row>
    <row r="79" spans="1:6" x14ac:dyDescent="0.25">
      <c r="A79" s="560" t="s">
        <v>415</v>
      </c>
      <c r="B79" s="574">
        <v>14014752.689999999</v>
      </c>
      <c r="C79" s="558"/>
      <c r="D79" s="69"/>
      <c r="E79" s="69"/>
      <c r="F79" s="69"/>
    </row>
    <row r="80" spans="1:6" x14ac:dyDescent="0.25">
      <c r="A80" s="560" t="s">
        <v>425</v>
      </c>
      <c r="B80" s="575">
        <v>16817703.23</v>
      </c>
      <c r="C80" s="558"/>
      <c r="D80" s="69"/>
      <c r="E80" s="69"/>
      <c r="F80" s="69"/>
    </row>
    <row r="81" spans="1:6" x14ac:dyDescent="0.25">
      <c r="A81" s="560" t="s">
        <v>426</v>
      </c>
      <c r="B81" s="576"/>
      <c r="C81" s="942"/>
      <c r="D81" s="943"/>
      <c r="E81" s="69"/>
      <c r="F81" s="69"/>
    </row>
    <row r="82" spans="1:6" x14ac:dyDescent="0.25">
      <c r="A82" s="560" t="s">
        <v>521</v>
      </c>
      <c r="B82" s="577"/>
      <c r="C82" s="942"/>
      <c r="D82" s="943"/>
      <c r="E82" s="69"/>
      <c r="F82" s="69"/>
    </row>
    <row r="83" spans="1:6" ht="15.75" thickBot="1" x14ac:dyDescent="0.3">
      <c r="A83" s="561" t="s">
        <v>416</v>
      </c>
      <c r="B83" s="578">
        <v>18772158.399999999</v>
      </c>
      <c r="C83" s="843"/>
      <c r="D83" s="69"/>
      <c r="E83" s="69"/>
      <c r="F83" s="69"/>
    </row>
    <row r="84" spans="1:6" x14ac:dyDescent="0.25">
      <c r="A84" s="562"/>
    </row>
    <row r="87" spans="1:6" ht="15.75" thickBot="1" x14ac:dyDescent="0.3"/>
    <row r="88" spans="1:6" ht="15.75" thickBot="1" x14ac:dyDescent="0.3">
      <c r="B88" s="937" t="s">
        <v>448</v>
      </c>
      <c r="C88" s="938"/>
      <c r="D88" s="939" t="s">
        <v>449</v>
      </c>
      <c r="E88" s="940"/>
      <c r="F88" s="941"/>
    </row>
    <row r="89" spans="1:6" ht="30.75" thickBot="1" x14ac:dyDescent="0.3">
      <c r="B89" s="563" t="s">
        <v>450</v>
      </c>
      <c r="C89" s="563" t="s">
        <v>451</v>
      </c>
      <c r="D89" s="563" t="s">
        <v>452</v>
      </c>
      <c r="E89" s="563" t="s">
        <v>453</v>
      </c>
      <c r="F89" s="564" t="s">
        <v>454</v>
      </c>
    </row>
    <row r="90" spans="1:6" ht="15.75" thickBot="1" x14ac:dyDescent="0.3">
      <c r="B90" s="579">
        <v>0</v>
      </c>
      <c r="C90" s="579">
        <v>1360200</v>
      </c>
      <c r="D90" s="579">
        <v>0</v>
      </c>
      <c r="E90" s="580">
        <v>0.05</v>
      </c>
      <c r="F90" s="579">
        <v>0</v>
      </c>
    </row>
    <row r="91" spans="1:6" ht="15.75" thickBot="1" x14ac:dyDescent="0.3">
      <c r="B91" s="579">
        <v>1360200</v>
      </c>
      <c r="C91" s="579">
        <v>2720400</v>
      </c>
      <c r="D91" s="579">
        <v>68010</v>
      </c>
      <c r="E91" s="581">
        <v>0.09</v>
      </c>
      <c r="F91" s="579">
        <v>1360200</v>
      </c>
    </row>
    <row r="92" spans="1:6" ht="15.75" thickBot="1" x14ac:dyDescent="0.3">
      <c r="B92" s="579">
        <v>2720400</v>
      </c>
      <c r="C92" s="579">
        <v>4080600</v>
      </c>
      <c r="D92" s="579">
        <v>190428</v>
      </c>
      <c r="E92" s="581">
        <v>0.12</v>
      </c>
      <c r="F92" s="579">
        <v>2720400</v>
      </c>
    </row>
    <row r="93" spans="1:6" ht="15.75" thickBot="1" x14ac:dyDescent="0.3">
      <c r="B93" s="579">
        <v>4080600</v>
      </c>
      <c r="C93" s="579">
        <v>6120900</v>
      </c>
      <c r="D93" s="579">
        <v>353652</v>
      </c>
      <c r="E93" s="581">
        <v>0.15</v>
      </c>
      <c r="F93" s="579">
        <v>4080600</v>
      </c>
    </row>
    <row r="94" spans="1:6" ht="15.75" thickBot="1" x14ac:dyDescent="0.3">
      <c r="B94" s="579">
        <v>6120900</v>
      </c>
      <c r="C94" s="579">
        <v>12241800</v>
      </c>
      <c r="D94" s="579">
        <v>659697</v>
      </c>
      <c r="E94" s="581">
        <v>0.19</v>
      </c>
      <c r="F94" s="579">
        <v>6120900</v>
      </c>
    </row>
    <row r="95" spans="1:6" ht="15.75" thickBot="1" x14ac:dyDescent="0.3">
      <c r="B95" s="579">
        <v>12241800</v>
      </c>
      <c r="C95" s="579">
        <v>18362700</v>
      </c>
      <c r="D95" s="579">
        <v>1822668</v>
      </c>
      <c r="E95" s="581">
        <v>0.23</v>
      </c>
      <c r="F95" s="579">
        <v>12241800</v>
      </c>
    </row>
    <row r="96" spans="1:6" ht="15.75" thickBot="1" x14ac:dyDescent="0.3">
      <c r="B96" s="579">
        <v>18362700</v>
      </c>
      <c r="C96" s="579">
        <v>27544050</v>
      </c>
      <c r="D96" s="579">
        <v>3230475</v>
      </c>
      <c r="E96" s="581">
        <v>0.27</v>
      </c>
      <c r="F96" s="579">
        <v>18362700</v>
      </c>
    </row>
    <row r="97" spans="1:6" ht="15.75" thickBot="1" x14ac:dyDescent="0.3">
      <c r="B97" s="579">
        <v>27544050</v>
      </c>
      <c r="C97" s="579">
        <v>41316075</v>
      </c>
      <c r="D97" s="579">
        <v>5709439.5</v>
      </c>
      <c r="E97" s="581">
        <v>0.31</v>
      </c>
      <c r="F97" s="579">
        <v>27544050</v>
      </c>
    </row>
    <row r="98" spans="1:6" ht="15.75" thickBot="1" x14ac:dyDescent="0.3">
      <c r="B98" s="579">
        <v>41316075</v>
      </c>
      <c r="C98" s="582" t="s">
        <v>455</v>
      </c>
      <c r="D98" s="579">
        <v>9978767.25</v>
      </c>
      <c r="E98" s="583">
        <v>0.35</v>
      </c>
      <c r="F98" s="579">
        <v>41316075</v>
      </c>
    </row>
    <row r="101" spans="1:6" x14ac:dyDescent="0.25">
      <c r="A101" s="427" t="s">
        <v>576</v>
      </c>
    </row>
    <row r="103" spans="1:6" x14ac:dyDescent="0.25">
      <c r="A103" s="168" t="s">
        <v>491</v>
      </c>
      <c r="B103" s="565">
        <v>7.0000000000000007E-2</v>
      </c>
      <c r="C103" s="539">
        <f>'2° CAT'!C27</f>
        <v>0</v>
      </c>
    </row>
    <row r="104" spans="1:6" x14ac:dyDescent="0.25">
      <c r="A104" s="168" t="s">
        <v>492</v>
      </c>
      <c r="B104" s="566">
        <v>0.15</v>
      </c>
      <c r="C104" s="539">
        <f>'2° CAT'!C28</f>
        <v>0</v>
      </c>
    </row>
    <row r="105" spans="1:6" x14ac:dyDescent="0.25">
      <c r="A105" s="168" t="s">
        <v>575</v>
      </c>
      <c r="B105" s="567">
        <v>0.41499999999999998</v>
      </c>
      <c r="C105" s="4"/>
    </row>
  </sheetData>
  <sheetProtection password="CF2F" sheet="1" objects="1" scenarios="1"/>
  <mergeCells count="4">
    <mergeCell ref="B88:C88"/>
    <mergeCell ref="D88:F88"/>
    <mergeCell ref="C81:D82"/>
    <mergeCell ref="A47:B47"/>
  </mergeCells>
  <dataValidations disablePrompts="1" count="3">
    <dataValidation type="list" allowBlank="1" showInputMessage="1" showErrorMessage="1" sqref="D75:D80">
      <formula1>$P$2:$P$3</formula1>
    </dataValidation>
    <dataValidation type="list" allowBlank="1" showInputMessage="1" showErrorMessage="1" sqref="D56 D58:D65 D67:D74">
      <formula1>$AA$1:$AA$13</formula1>
    </dataValidation>
    <dataValidation type="list" allowBlank="1" showInputMessage="1" showErrorMessage="1" sqref="E58:E65 E67:E74">
      <formula1>$AB$1:$AB$3</formula1>
    </dataValidation>
  </dataValidations>
  <hyperlinks>
    <hyperlink ref="D9" r:id="rId1"/>
    <hyperlink ref="D7" r:id="rId2"/>
  </hyperlinks>
  <pageMargins left="0.7" right="0.7" top="0.75" bottom="0.75" header="0.3" footer="0.3"/>
  <pageSetup orientation="portrait" horizontalDpi="4294967294" verticalDpi="4294967294" r:id="rId3"/>
  <drawing r:id="rId4"/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C191"/>
  <sheetViews>
    <sheetView showGridLines="0" workbookViewId="0">
      <selection activeCell="E12" sqref="E12"/>
    </sheetView>
  </sheetViews>
  <sheetFormatPr baseColWidth="10" defaultRowHeight="15" x14ac:dyDescent="0.25"/>
  <cols>
    <col min="1" max="1" width="87.5703125" style="11" bestFit="1" customWidth="1"/>
    <col min="2" max="5" width="20.7109375" style="11" customWidth="1"/>
    <col min="6" max="6" width="11.42578125" style="11"/>
    <col min="7" max="7" width="36.42578125" style="11" bestFit="1" customWidth="1"/>
    <col min="8" max="11" width="15.7109375" style="11" customWidth="1"/>
    <col min="12" max="27" width="11.42578125" style="11"/>
    <col min="28" max="30" width="15.7109375" style="11" customWidth="1"/>
    <col min="31" max="16384" width="11.42578125" style="11"/>
  </cols>
  <sheetData>
    <row r="5" spans="1:29" ht="15.75" thickBot="1" x14ac:dyDescent="0.3"/>
    <row r="6" spans="1:29" x14ac:dyDescent="0.25">
      <c r="A6" s="952" t="s">
        <v>487</v>
      </c>
      <c r="B6" s="950" t="s">
        <v>539</v>
      </c>
      <c r="C6" s="951"/>
      <c r="D6" s="947" t="s">
        <v>470</v>
      </c>
      <c r="E6" s="948"/>
    </row>
    <row r="7" spans="1:29" ht="15.75" thickBot="1" x14ac:dyDescent="0.3">
      <c r="A7" s="953"/>
      <c r="B7" s="584">
        <v>2023</v>
      </c>
      <c r="C7" s="584">
        <v>2024</v>
      </c>
      <c r="D7" s="421" t="s">
        <v>556</v>
      </c>
      <c r="E7" s="585" t="s">
        <v>340</v>
      </c>
      <c r="AB7" s="11" t="s">
        <v>463</v>
      </c>
      <c r="AC7" s="11" t="s">
        <v>344</v>
      </c>
    </row>
    <row r="8" spans="1:29" x14ac:dyDescent="0.25">
      <c r="A8" s="586"/>
      <c r="B8" s="587"/>
      <c r="C8" s="587"/>
      <c r="D8" s="282"/>
      <c r="E8" s="588"/>
    </row>
    <row r="9" spans="1:29" x14ac:dyDescent="0.25">
      <c r="A9" s="589" t="s">
        <v>528</v>
      </c>
      <c r="B9" s="590"/>
      <c r="C9" s="590"/>
      <c r="D9" s="591"/>
      <c r="E9" s="592"/>
      <c r="AB9" s="11" t="s">
        <v>464</v>
      </c>
      <c r="AC9" s="11" t="s">
        <v>467</v>
      </c>
    </row>
    <row r="10" spans="1:29" x14ac:dyDescent="0.25">
      <c r="A10" s="593"/>
      <c r="B10" s="594"/>
      <c r="C10" s="594"/>
      <c r="D10" s="595"/>
      <c r="E10" s="596"/>
    </row>
    <row r="11" spans="1:29" x14ac:dyDescent="0.25">
      <c r="A11" s="597" t="s">
        <v>389</v>
      </c>
      <c r="B11" s="598">
        <f>SUM(B12:B24)</f>
        <v>0</v>
      </c>
      <c r="C11" s="598">
        <f>SUM(C12:C24)</f>
        <v>0</v>
      </c>
      <c r="D11" s="598">
        <f t="shared" ref="D11" si="0">SUM(D12:D24)</f>
        <v>0</v>
      </c>
      <c r="E11" s="598"/>
      <c r="G11" s="126" t="s">
        <v>558</v>
      </c>
      <c r="AB11" s="11" t="s">
        <v>465</v>
      </c>
      <c r="AC11" s="11" t="s">
        <v>345</v>
      </c>
    </row>
    <row r="12" spans="1:29" x14ac:dyDescent="0.25">
      <c r="A12" s="601" t="s">
        <v>89</v>
      </c>
      <c r="B12" s="602"/>
      <c r="C12" s="602"/>
      <c r="D12" s="110">
        <f>IF(H14&gt;1025482377.13,(H14-1025482377.13),0)</f>
        <v>0</v>
      </c>
      <c r="E12" s="112">
        <f>IF(H14&lt;1025482377.13,H14,0)</f>
        <v>0</v>
      </c>
      <c r="G12" s="11" t="s">
        <v>472</v>
      </c>
      <c r="H12" s="603"/>
      <c r="AB12" s="11" t="s">
        <v>466</v>
      </c>
      <c r="AC12" s="11" t="s">
        <v>469</v>
      </c>
    </row>
    <row r="13" spans="1:29" x14ac:dyDescent="0.25">
      <c r="A13" s="604" t="s">
        <v>462</v>
      </c>
      <c r="B13" s="594"/>
      <c r="C13" s="594"/>
      <c r="D13" s="594"/>
      <c r="E13" s="605"/>
      <c r="G13" s="11" t="s">
        <v>645</v>
      </c>
      <c r="H13" s="606"/>
      <c r="AB13" s="11" t="s">
        <v>92</v>
      </c>
      <c r="AC13" s="11" t="s">
        <v>468</v>
      </c>
    </row>
    <row r="14" spans="1:29" x14ac:dyDescent="0.25">
      <c r="A14" s="601" t="s">
        <v>24</v>
      </c>
      <c r="B14" s="602"/>
      <c r="C14" s="602"/>
      <c r="D14" s="602"/>
      <c r="E14" s="607"/>
      <c r="H14" s="115">
        <f>H12-H13</f>
        <v>0</v>
      </c>
    </row>
    <row r="15" spans="1:29" x14ac:dyDescent="0.25">
      <c r="A15" s="601" t="s">
        <v>25</v>
      </c>
      <c r="B15" s="602"/>
      <c r="C15" s="602"/>
      <c r="D15" s="602"/>
      <c r="E15" s="607"/>
    </row>
    <row r="16" spans="1:29" x14ac:dyDescent="0.25">
      <c r="A16" s="601" t="s">
        <v>28</v>
      </c>
      <c r="B16" s="602"/>
      <c r="C16" s="602"/>
      <c r="D16" s="603"/>
      <c r="E16" s="607"/>
    </row>
    <row r="17" spans="1:8" x14ac:dyDescent="0.25">
      <c r="A17" s="601" t="s">
        <v>697</v>
      </c>
      <c r="B17" s="602"/>
      <c r="C17" s="602"/>
      <c r="D17" s="603"/>
      <c r="E17" s="607"/>
    </row>
    <row r="18" spans="1:8" x14ac:dyDescent="0.25">
      <c r="A18" s="601" t="s">
        <v>698</v>
      </c>
      <c r="B18" s="602"/>
      <c r="C18" s="602"/>
      <c r="D18" s="603"/>
      <c r="E18" s="607"/>
    </row>
    <row r="19" spans="1:8" x14ac:dyDescent="0.25">
      <c r="A19" s="604" t="s">
        <v>390</v>
      </c>
      <c r="B19" s="594"/>
      <c r="C19" s="594"/>
      <c r="D19" s="558"/>
      <c r="E19" s="608"/>
      <c r="H19" s="115"/>
    </row>
    <row r="20" spans="1:8" x14ac:dyDescent="0.25">
      <c r="A20" s="601" t="s">
        <v>24</v>
      </c>
      <c r="B20" s="602"/>
      <c r="C20" s="602"/>
      <c r="D20" s="602"/>
      <c r="E20" s="608"/>
    </row>
    <row r="21" spans="1:8" x14ac:dyDescent="0.25">
      <c r="A21" s="601" t="s">
        <v>25</v>
      </c>
      <c r="B21" s="602"/>
      <c r="C21" s="602"/>
      <c r="D21" s="602"/>
      <c r="E21" s="608"/>
    </row>
    <row r="22" spans="1:8" x14ac:dyDescent="0.25">
      <c r="A22" s="601" t="s">
        <v>28</v>
      </c>
      <c r="B22" s="602"/>
      <c r="C22" s="602"/>
      <c r="D22" s="602"/>
      <c r="E22" s="608"/>
    </row>
    <row r="23" spans="1:8" x14ac:dyDescent="0.25">
      <c r="A23" s="601" t="s">
        <v>697</v>
      </c>
      <c r="B23" s="602"/>
      <c r="C23" s="602"/>
      <c r="D23" s="602"/>
      <c r="E23" s="608"/>
    </row>
    <row r="24" spans="1:8" x14ac:dyDescent="0.25">
      <c r="A24" s="601" t="s">
        <v>698</v>
      </c>
      <c r="B24" s="602"/>
      <c r="C24" s="602"/>
      <c r="D24" s="602"/>
      <c r="E24" s="608"/>
    </row>
    <row r="25" spans="1:8" x14ac:dyDescent="0.25">
      <c r="A25" s="601"/>
      <c r="B25" s="594"/>
      <c r="C25" s="594"/>
      <c r="D25" s="595"/>
      <c r="E25" s="608"/>
    </row>
    <row r="26" spans="1:8" x14ac:dyDescent="0.25">
      <c r="A26" s="609" t="s">
        <v>391</v>
      </c>
      <c r="B26" s="610"/>
      <c r="C26" s="836">
        <f>+'2° CAT'!G97</f>
        <v>0</v>
      </c>
      <c r="D26" s="599">
        <f>+'2° CAT'!H97</f>
        <v>0</v>
      </c>
      <c r="E26" s="600"/>
    </row>
    <row r="27" spans="1:8" x14ac:dyDescent="0.25">
      <c r="A27" s="601"/>
      <c r="B27" s="611"/>
      <c r="C27" s="611"/>
      <c r="D27" s="558"/>
      <c r="E27" s="608"/>
    </row>
    <row r="28" spans="1:8" x14ac:dyDescent="0.25">
      <c r="A28" s="597" t="s">
        <v>392</v>
      </c>
      <c r="B28" s="598"/>
      <c r="C28" s="598"/>
      <c r="D28" s="599"/>
      <c r="E28" s="600"/>
    </row>
    <row r="29" spans="1:8" x14ac:dyDescent="0.25">
      <c r="A29" s="612"/>
      <c r="B29" s="611"/>
      <c r="C29" s="611"/>
      <c r="D29" s="558"/>
      <c r="E29" s="608"/>
    </row>
    <row r="30" spans="1:8" x14ac:dyDescent="0.25">
      <c r="A30" s="597" t="s">
        <v>393</v>
      </c>
      <c r="B30" s="598"/>
      <c r="C30" s="598"/>
      <c r="D30" s="599"/>
      <c r="E30" s="600"/>
    </row>
    <row r="31" spans="1:8" x14ac:dyDescent="0.25">
      <c r="A31" s="612"/>
      <c r="B31" s="611"/>
      <c r="C31" s="611"/>
      <c r="D31" s="558"/>
      <c r="E31" s="608"/>
    </row>
    <row r="32" spans="1:8" x14ac:dyDescent="0.25">
      <c r="A32" s="597" t="s">
        <v>394</v>
      </c>
      <c r="B32" s="598">
        <f>SUM(B33:B35)</f>
        <v>0</v>
      </c>
      <c r="C32" s="598">
        <f t="shared" ref="C32:D32" si="1">SUM(C33:C35)</f>
        <v>0</v>
      </c>
      <c r="D32" s="598">
        <f t="shared" si="1"/>
        <v>0</v>
      </c>
      <c r="E32" s="600"/>
    </row>
    <row r="33" spans="1:6" x14ac:dyDescent="0.25">
      <c r="A33" s="613" t="s">
        <v>154</v>
      </c>
      <c r="B33" s="602"/>
      <c r="C33" s="602"/>
      <c r="D33" s="603"/>
      <c r="E33" s="614"/>
    </row>
    <row r="34" spans="1:6" x14ac:dyDescent="0.25">
      <c r="A34" s="613" t="s">
        <v>616</v>
      </c>
      <c r="B34" s="594">
        <f>+'2° CAT'!E64+'2° CAT'!E69</f>
        <v>0</v>
      </c>
      <c r="C34" s="594">
        <f>+'2° CAT'!E67+'2° CAT'!E72</f>
        <v>0</v>
      </c>
      <c r="D34" s="595">
        <f>+'2° CAT'!G67+'2° CAT'!G72</f>
        <v>0</v>
      </c>
      <c r="E34" s="614"/>
    </row>
    <row r="35" spans="1:6" x14ac:dyDescent="0.25">
      <c r="A35" s="613" t="s">
        <v>617</v>
      </c>
      <c r="B35" s="594">
        <f>'2° CAT'!H121</f>
        <v>0</v>
      </c>
      <c r="C35" s="594">
        <f>'2° CAT'!O121</f>
        <v>0</v>
      </c>
      <c r="D35" s="603"/>
      <c r="E35" s="607"/>
    </row>
    <row r="36" spans="1:6" x14ac:dyDescent="0.25">
      <c r="A36" s="601"/>
      <c r="B36" s="611"/>
      <c r="C36" s="611"/>
      <c r="D36" s="558"/>
      <c r="E36" s="608"/>
    </row>
    <row r="37" spans="1:6" x14ac:dyDescent="0.25">
      <c r="A37" s="597" t="s">
        <v>395</v>
      </c>
      <c r="B37" s="598">
        <f>+'2° CAT'!G36+'2° CAT'!G41+'2° CAT'!G46</f>
        <v>0</v>
      </c>
      <c r="C37" s="598">
        <f>+'2° CAT'!P39+'2° CAT'!P44+'2° CAT'!P49</f>
        <v>0</v>
      </c>
      <c r="D37" s="599"/>
      <c r="E37" s="600">
        <f>+'2° CAT'!R39+'2° CAT'!R44+'2° CAT'!R49</f>
        <v>0</v>
      </c>
      <c r="F37" s="11" t="s">
        <v>615</v>
      </c>
    </row>
    <row r="38" spans="1:6" x14ac:dyDescent="0.25">
      <c r="A38" s="601"/>
      <c r="B38" s="611"/>
      <c r="C38" s="611"/>
      <c r="D38" s="558"/>
      <c r="E38" s="608"/>
    </row>
    <row r="39" spans="1:6" x14ac:dyDescent="0.25">
      <c r="A39" s="597" t="s">
        <v>396</v>
      </c>
      <c r="B39" s="598">
        <f>'3° CAT (Unipersonal)'!G73</f>
        <v>0</v>
      </c>
      <c r="C39" s="598">
        <f>'3° CAT (Unipersonal)'!J73</f>
        <v>0</v>
      </c>
      <c r="D39" s="598">
        <f>'3° CAT (Unipersonal)'!N73</f>
        <v>0</v>
      </c>
      <c r="E39" s="600"/>
    </row>
    <row r="40" spans="1:6" x14ac:dyDescent="0.25">
      <c r="A40" s="612"/>
      <c r="B40" s="611"/>
      <c r="C40" s="611"/>
      <c r="D40" s="558"/>
      <c r="E40" s="608"/>
    </row>
    <row r="41" spans="1:6" x14ac:dyDescent="0.25">
      <c r="A41" s="597" t="s">
        <v>600</v>
      </c>
      <c r="B41" s="598">
        <f>SUM(B42:B49)</f>
        <v>0</v>
      </c>
      <c r="C41" s="598">
        <f>+'2° CAT'!J108</f>
        <v>0</v>
      </c>
      <c r="D41" s="599">
        <f>+'2° CAT'!J109</f>
        <v>0</v>
      </c>
      <c r="E41" s="600"/>
    </row>
    <row r="42" spans="1:6" s="182" customFormat="1" x14ac:dyDescent="0.25">
      <c r="A42" s="613" t="s">
        <v>687</v>
      </c>
      <c r="B42" s="602"/>
      <c r="C42" s="602"/>
      <c r="D42" s="603"/>
      <c r="E42" s="607"/>
    </row>
    <row r="43" spans="1:6" s="182" customFormat="1" x14ac:dyDescent="0.25">
      <c r="A43" s="613" t="s">
        <v>689</v>
      </c>
      <c r="B43" s="602"/>
      <c r="C43" s="602"/>
      <c r="D43" s="603"/>
      <c r="E43" s="607"/>
    </row>
    <row r="44" spans="1:6" s="182" customFormat="1" x14ac:dyDescent="0.25">
      <c r="A44" s="613" t="s">
        <v>688</v>
      </c>
      <c r="B44" s="602"/>
      <c r="C44" s="602"/>
      <c r="D44" s="603"/>
      <c r="E44" s="607"/>
    </row>
    <row r="45" spans="1:6" s="182" customFormat="1" x14ac:dyDescent="0.25">
      <c r="A45" s="613" t="s">
        <v>690</v>
      </c>
      <c r="B45" s="602"/>
      <c r="C45" s="602"/>
      <c r="D45" s="603"/>
      <c r="E45" s="607"/>
    </row>
    <row r="46" spans="1:6" s="182" customFormat="1" x14ac:dyDescent="0.25">
      <c r="A46" s="613" t="s">
        <v>691</v>
      </c>
      <c r="B46" s="602"/>
      <c r="C46" s="602"/>
      <c r="D46" s="603"/>
      <c r="E46" s="607"/>
    </row>
    <row r="47" spans="1:6" s="182" customFormat="1" x14ac:dyDescent="0.25">
      <c r="A47" s="613" t="s">
        <v>669</v>
      </c>
      <c r="B47" s="602"/>
      <c r="C47" s="602"/>
      <c r="D47" s="603"/>
      <c r="E47" s="607"/>
    </row>
    <row r="48" spans="1:6" s="182" customFormat="1" x14ac:dyDescent="0.25">
      <c r="A48" s="613" t="s">
        <v>670</v>
      </c>
      <c r="B48" s="602"/>
      <c r="C48" s="602"/>
      <c r="D48" s="603"/>
      <c r="E48" s="607"/>
    </row>
    <row r="49" spans="1:10" s="182" customFormat="1" x14ac:dyDescent="0.25">
      <c r="A49" s="613" t="s">
        <v>671</v>
      </c>
      <c r="B49" s="602"/>
      <c r="C49" s="602"/>
      <c r="D49" s="603"/>
      <c r="E49" s="607"/>
      <c r="J49" s="615"/>
    </row>
    <row r="50" spans="1:10" x14ac:dyDescent="0.25">
      <c r="A50" s="612"/>
      <c r="B50" s="611"/>
      <c r="C50" s="611"/>
      <c r="D50" s="558"/>
      <c r="E50" s="608"/>
      <c r="J50" s="615"/>
    </row>
    <row r="51" spans="1:10" x14ac:dyDescent="0.25">
      <c r="A51" s="597" t="s">
        <v>397</v>
      </c>
      <c r="B51" s="598"/>
      <c r="C51" s="598">
        <f>'2° CAT'!E147</f>
        <v>0</v>
      </c>
      <c r="D51" s="599">
        <f>'2° CAT'!F147</f>
        <v>0</v>
      </c>
      <c r="E51" s="600"/>
      <c r="J51" s="615"/>
    </row>
    <row r="52" spans="1:10" x14ac:dyDescent="0.25">
      <c r="A52" s="612"/>
      <c r="B52" s="611"/>
      <c r="C52" s="611"/>
      <c r="D52" s="558"/>
      <c r="E52" s="608"/>
    </row>
    <row r="53" spans="1:10" ht="13.5" customHeight="1" x14ac:dyDescent="0.25">
      <c r="A53" s="597" t="s">
        <v>401</v>
      </c>
      <c r="B53" s="598"/>
      <c r="C53" s="598"/>
      <c r="D53" s="599"/>
      <c r="E53" s="600"/>
    </row>
    <row r="54" spans="1:10" x14ac:dyDescent="0.25">
      <c r="A54" s="612"/>
      <c r="B54" s="611"/>
      <c r="C54" s="611"/>
      <c r="D54" s="558"/>
      <c r="E54" s="608"/>
    </row>
    <row r="55" spans="1:10" ht="15" customHeight="1" x14ac:dyDescent="0.25">
      <c r="A55" s="616" t="s">
        <v>526</v>
      </c>
      <c r="B55" s="598"/>
      <c r="C55" s="598">
        <f>'2° CAT'!G158</f>
        <v>0</v>
      </c>
      <c r="D55" s="599">
        <f>'2° CAT'!H158</f>
        <v>0</v>
      </c>
      <c r="E55" s="600"/>
    </row>
    <row r="56" spans="1:10" x14ac:dyDescent="0.25">
      <c r="A56" s="601"/>
      <c r="B56" s="611"/>
      <c r="C56" s="611"/>
      <c r="D56" s="558"/>
      <c r="E56" s="608"/>
    </row>
    <row r="57" spans="1:10" x14ac:dyDescent="0.25">
      <c r="A57" s="617" t="s">
        <v>529</v>
      </c>
      <c r="B57" s="618">
        <f>+B11+B26+B28+B30+B32+B37+B39+B41+B51+B53+B55</f>
        <v>0</v>
      </c>
      <c r="C57" s="618">
        <f>+C11+C26+C28+C30+C32+C37+C39+C41+C51+C53+C55</f>
        <v>0</v>
      </c>
      <c r="D57" s="618">
        <f>+D11+D26+D28+D30+D32+D37+D39+D41+D51+D53+D55</f>
        <v>0</v>
      </c>
      <c r="E57" s="619">
        <f>SUM(E8:E56)</f>
        <v>0</v>
      </c>
    </row>
    <row r="58" spans="1:10" x14ac:dyDescent="0.25">
      <c r="A58" s="620"/>
      <c r="B58" s="611"/>
      <c r="C58" s="611"/>
      <c r="D58" s="558"/>
      <c r="E58" s="608"/>
    </row>
    <row r="59" spans="1:10" x14ac:dyDescent="0.25">
      <c r="A59" s="589" t="s">
        <v>530</v>
      </c>
      <c r="B59" s="590"/>
      <c r="C59" s="590"/>
      <c r="D59" s="591"/>
      <c r="E59" s="592"/>
    </row>
    <row r="60" spans="1:10" x14ac:dyDescent="0.25">
      <c r="A60" s="620"/>
      <c r="B60" s="611"/>
      <c r="C60" s="611"/>
      <c r="D60" s="558"/>
      <c r="E60" s="608"/>
    </row>
    <row r="61" spans="1:10" x14ac:dyDescent="0.25">
      <c r="A61" s="597" t="s">
        <v>389</v>
      </c>
      <c r="B61" s="621">
        <f>SUM(B62:B73)</f>
        <v>0</v>
      </c>
      <c r="C61" s="621">
        <f t="shared" ref="C61:D61" si="2">SUM(C62:C73)</f>
        <v>0</v>
      </c>
      <c r="D61" s="621">
        <f t="shared" si="2"/>
        <v>0</v>
      </c>
      <c r="E61" s="621"/>
    </row>
    <row r="62" spans="1:10" x14ac:dyDescent="0.25">
      <c r="A62" s="604" t="s">
        <v>462</v>
      </c>
      <c r="B62" s="625"/>
      <c r="C62" s="625"/>
      <c r="D62" s="626"/>
      <c r="E62" s="627"/>
    </row>
    <row r="63" spans="1:10" x14ac:dyDescent="0.25">
      <c r="A63" s="601" t="s">
        <v>24</v>
      </c>
      <c r="B63" s="622"/>
      <c r="C63" s="622"/>
      <c r="D63" s="623"/>
      <c r="E63" s="624"/>
    </row>
    <row r="64" spans="1:10" x14ac:dyDescent="0.25">
      <c r="A64" s="601" t="s">
        <v>25</v>
      </c>
      <c r="B64" s="622"/>
      <c r="C64" s="622"/>
      <c r="D64" s="623"/>
      <c r="E64" s="624"/>
    </row>
    <row r="65" spans="1:5" x14ac:dyDescent="0.25">
      <c r="A65" s="601" t="s">
        <v>28</v>
      </c>
      <c r="B65" s="622"/>
      <c r="C65" s="622"/>
      <c r="D65" s="623"/>
      <c r="E65" s="624"/>
    </row>
    <row r="66" spans="1:5" x14ac:dyDescent="0.25">
      <c r="A66" s="601" t="s">
        <v>697</v>
      </c>
      <c r="B66" s="622"/>
      <c r="C66" s="622"/>
      <c r="D66" s="623"/>
      <c r="E66" s="624"/>
    </row>
    <row r="67" spans="1:5" x14ac:dyDescent="0.25">
      <c r="A67" s="601" t="s">
        <v>698</v>
      </c>
      <c r="B67" s="622"/>
      <c r="C67" s="622"/>
      <c r="D67" s="623"/>
      <c r="E67" s="624"/>
    </row>
    <row r="68" spans="1:5" x14ac:dyDescent="0.25">
      <c r="A68" s="604" t="s">
        <v>390</v>
      </c>
      <c r="B68" s="622"/>
      <c r="C68" s="622"/>
      <c r="D68" s="623"/>
      <c r="E68" s="624"/>
    </row>
    <row r="69" spans="1:5" x14ac:dyDescent="0.25">
      <c r="A69" s="601" t="s">
        <v>24</v>
      </c>
      <c r="B69" s="622"/>
      <c r="C69" s="622"/>
      <c r="D69" s="623"/>
      <c r="E69" s="624"/>
    </row>
    <row r="70" spans="1:5" x14ac:dyDescent="0.25">
      <c r="A70" s="601" t="s">
        <v>25</v>
      </c>
      <c r="B70" s="622"/>
      <c r="C70" s="622"/>
      <c r="D70" s="623"/>
      <c r="E70" s="624"/>
    </row>
    <row r="71" spans="1:5" x14ac:dyDescent="0.25">
      <c r="A71" s="601" t="s">
        <v>28</v>
      </c>
      <c r="B71" s="622"/>
      <c r="C71" s="622"/>
      <c r="D71" s="623"/>
      <c r="E71" s="624"/>
    </row>
    <row r="72" spans="1:5" x14ac:dyDescent="0.25">
      <c r="A72" s="601" t="s">
        <v>697</v>
      </c>
      <c r="B72" s="625"/>
      <c r="C72" s="625"/>
      <c r="D72" s="626"/>
      <c r="E72" s="627"/>
    </row>
    <row r="73" spans="1:5" x14ac:dyDescent="0.25">
      <c r="A73" s="601" t="s">
        <v>698</v>
      </c>
      <c r="B73" s="622"/>
      <c r="C73" s="622"/>
      <c r="D73" s="623"/>
      <c r="E73" s="624"/>
    </row>
    <row r="74" spans="1:5" x14ac:dyDescent="0.25">
      <c r="A74" s="612"/>
      <c r="B74" s="628"/>
      <c r="C74" s="628"/>
      <c r="D74" s="623"/>
      <c r="E74" s="624"/>
    </row>
    <row r="75" spans="1:5" x14ac:dyDescent="0.25">
      <c r="A75" s="609" t="s">
        <v>391</v>
      </c>
      <c r="B75" s="629"/>
      <c r="C75" s="629"/>
      <c r="D75" s="630"/>
      <c r="E75" s="631"/>
    </row>
    <row r="76" spans="1:5" x14ac:dyDescent="0.25">
      <c r="A76" s="601"/>
      <c r="B76" s="622"/>
      <c r="C76" s="622"/>
      <c r="D76" s="623"/>
      <c r="E76" s="624"/>
    </row>
    <row r="77" spans="1:5" x14ac:dyDescent="0.25">
      <c r="A77" s="597" t="s">
        <v>392</v>
      </c>
      <c r="B77" s="629"/>
      <c r="C77" s="629"/>
      <c r="D77" s="630"/>
      <c r="E77" s="631"/>
    </row>
    <row r="78" spans="1:5" x14ac:dyDescent="0.25">
      <c r="A78" s="612"/>
      <c r="B78" s="622"/>
      <c r="C78" s="622"/>
      <c r="D78" s="623"/>
      <c r="E78" s="624"/>
    </row>
    <row r="79" spans="1:5" x14ac:dyDescent="0.25">
      <c r="A79" s="597" t="s">
        <v>393</v>
      </c>
      <c r="B79" s="629"/>
      <c r="C79" s="629"/>
      <c r="D79" s="630"/>
      <c r="E79" s="631"/>
    </row>
    <row r="80" spans="1:5" x14ac:dyDescent="0.25">
      <c r="A80" s="612"/>
      <c r="B80" s="622"/>
      <c r="C80" s="622"/>
      <c r="D80" s="632"/>
      <c r="E80" s="633"/>
    </row>
    <row r="81" spans="1:5" x14ac:dyDescent="0.25">
      <c r="A81" s="597" t="s">
        <v>394</v>
      </c>
      <c r="B81" s="629"/>
      <c r="C81" s="629"/>
      <c r="D81" s="630"/>
      <c r="E81" s="631"/>
    </row>
    <row r="82" spans="1:5" x14ac:dyDescent="0.25">
      <c r="A82" s="601"/>
      <c r="B82" s="634"/>
      <c r="C82" s="634"/>
      <c r="D82" s="626"/>
      <c r="E82" s="627"/>
    </row>
    <row r="83" spans="1:5" x14ac:dyDescent="0.25">
      <c r="A83" s="597" t="s">
        <v>395</v>
      </c>
      <c r="B83" s="598"/>
      <c r="C83" s="635"/>
      <c r="D83" s="636"/>
      <c r="E83" s="637"/>
    </row>
    <row r="84" spans="1:5" x14ac:dyDescent="0.25">
      <c r="A84" s="601"/>
      <c r="B84" s="594"/>
      <c r="C84" s="594"/>
      <c r="D84" s="595"/>
      <c r="E84" s="596"/>
    </row>
    <row r="85" spans="1:5" x14ac:dyDescent="0.25">
      <c r="A85" s="597" t="s">
        <v>396</v>
      </c>
      <c r="B85" s="598"/>
      <c r="C85" s="598"/>
      <c r="D85" s="599"/>
      <c r="E85" s="600"/>
    </row>
    <row r="86" spans="1:5" x14ac:dyDescent="0.25">
      <c r="A86" s="612"/>
      <c r="B86" s="611"/>
      <c r="C86" s="611"/>
      <c r="D86" s="558"/>
      <c r="E86" s="608"/>
    </row>
    <row r="87" spans="1:5" x14ac:dyDescent="0.25">
      <c r="A87" s="597" t="s">
        <v>501</v>
      </c>
      <c r="B87" s="598"/>
      <c r="C87" s="598"/>
      <c r="D87" s="599"/>
      <c r="E87" s="600"/>
    </row>
    <row r="88" spans="1:5" x14ac:dyDescent="0.25">
      <c r="A88" s="612"/>
      <c r="B88" s="611"/>
      <c r="C88" s="611"/>
      <c r="D88" s="558"/>
      <c r="E88" s="608"/>
    </row>
    <row r="89" spans="1:5" x14ac:dyDescent="0.25">
      <c r="A89" s="597" t="s">
        <v>397</v>
      </c>
      <c r="B89" s="598"/>
      <c r="C89" s="598"/>
      <c r="D89" s="599"/>
      <c r="E89" s="600"/>
    </row>
    <row r="90" spans="1:5" x14ac:dyDescent="0.25">
      <c r="A90" s="612"/>
      <c r="B90" s="611"/>
      <c r="C90" s="611"/>
      <c r="D90" s="558"/>
      <c r="E90" s="608"/>
    </row>
    <row r="91" spans="1:5" x14ac:dyDescent="0.25">
      <c r="A91" s="597" t="s">
        <v>401</v>
      </c>
      <c r="B91" s="598"/>
      <c r="C91" s="598"/>
      <c r="D91" s="599"/>
      <c r="E91" s="600"/>
    </row>
    <row r="92" spans="1:5" x14ac:dyDescent="0.25">
      <c r="A92" s="612"/>
      <c r="B92" s="611"/>
      <c r="C92" s="611"/>
      <c r="D92" s="558"/>
      <c r="E92" s="608"/>
    </row>
    <row r="93" spans="1:5" x14ac:dyDescent="0.25">
      <c r="A93" s="616" t="s">
        <v>526</v>
      </c>
      <c r="B93" s="598"/>
      <c r="C93" s="598"/>
      <c r="D93" s="599"/>
      <c r="E93" s="600"/>
    </row>
    <row r="94" spans="1:5" x14ac:dyDescent="0.25">
      <c r="A94" s="601"/>
      <c r="B94" s="611"/>
      <c r="C94" s="611"/>
      <c r="D94" s="558"/>
      <c r="E94" s="608"/>
    </row>
    <row r="95" spans="1:5" x14ac:dyDescent="0.25">
      <c r="A95" s="617" t="s">
        <v>531</v>
      </c>
      <c r="B95" s="590">
        <f>+B61+B75+B77+B79+B81+B83+B85+B87+B89+B91+B93</f>
        <v>0</v>
      </c>
      <c r="C95" s="590">
        <f t="shared" ref="C95:D95" si="3">+C61+C75+C77+C79+C81+C83+C85+C87+C89+C91+C93</f>
        <v>0</v>
      </c>
      <c r="D95" s="590">
        <f t="shared" si="3"/>
        <v>0</v>
      </c>
      <c r="E95" s="590">
        <f>SUM(E61:E94)</f>
        <v>0</v>
      </c>
    </row>
    <row r="96" spans="1:5" x14ac:dyDescent="0.25">
      <c r="A96" s="620"/>
      <c r="B96" s="611"/>
      <c r="C96" s="611"/>
      <c r="D96" s="558"/>
      <c r="E96" s="608"/>
    </row>
    <row r="97" spans="1:5" x14ac:dyDescent="0.25">
      <c r="A97" s="617" t="s">
        <v>402</v>
      </c>
      <c r="B97" s="590">
        <f>+B57+B95</f>
        <v>0</v>
      </c>
      <c r="C97" s="590">
        <f>+C57+C95</f>
        <v>0</v>
      </c>
      <c r="D97" s="638">
        <f>+D57+D95</f>
        <v>0</v>
      </c>
      <c r="E97" s="592">
        <f>+E57+E95</f>
        <v>0</v>
      </c>
    </row>
    <row r="98" spans="1:5" x14ac:dyDescent="0.25">
      <c r="A98" s="620"/>
      <c r="B98" s="611"/>
      <c r="C98" s="611"/>
      <c r="D98" s="558"/>
      <c r="E98" s="608"/>
    </row>
    <row r="99" spans="1:5" x14ac:dyDescent="0.25">
      <c r="A99" s="589" t="s">
        <v>527</v>
      </c>
      <c r="B99" s="590"/>
      <c r="C99" s="590"/>
      <c r="D99" s="591"/>
      <c r="E99" s="592"/>
    </row>
    <row r="100" spans="1:5" x14ac:dyDescent="0.25">
      <c r="A100" s="639"/>
      <c r="B100" s="611"/>
      <c r="C100" s="611"/>
      <c r="D100" s="558"/>
      <c r="E100" s="608"/>
    </row>
    <row r="101" spans="1:5" x14ac:dyDescent="0.25">
      <c r="A101" s="640" t="s">
        <v>398</v>
      </c>
      <c r="B101" s="598"/>
      <c r="C101" s="598"/>
      <c r="D101" s="598"/>
      <c r="E101" s="600"/>
    </row>
    <row r="102" spans="1:5" x14ac:dyDescent="0.25">
      <c r="A102" s="641"/>
      <c r="B102" s="611"/>
      <c r="C102" s="611"/>
      <c r="D102" s="558"/>
      <c r="E102" s="608"/>
    </row>
    <row r="103" spans="1:5" x14ac:dyDescent="0.25">
      <c r="A103" s="642" t="s">
        <v>532</v>
      </c>
      <c r="B103" s="611"/>
      <c r="C103" s="611"/>
      <c r="D103" s="643"/>
      <c r="E103" s="644"/>
    </row>
    <row r="104" spans="1:5" x14ac:dyDescent="0.25">
      <c r="A104" s="645" t="s">
        <v>533</v>
      </c>
      <c r="B104" s="611"/>
      <c r="C104" s="611"/>
      <c r="D104" s="643"/>
      <c r="E104" s="644"/>
    </row>
    <row r="105" spans="1:5" x14ac:dyDescent="0.25">
      <c r="A105" s="646" t="s">
        <v>534</v>
      </c>
      <c r="B105" s="611"/>
      <c r="C105" s="611"/>
      <c r="D105" s="643"/>
      <c r="E105" s="644"/>
    </row>
    <row r="106" spans="1:5" x14ac:dyDescent="0.25">
      <c r="A106" s="646"/>
      <c r="B106" s="611"/>
      <c r="C106" s="611"/>
      <c r="D106" s="643"/>
      <c r="E106" s="644"/>
    </row>
    <row r="107" spans="1:5" x14ac:dyDescent="0.25">
      <c r="A107" s="642" t="s">
        <v>535</v>
      </c>
      <c r="B107" s="611"/>
      <c r="C107" s="611"/>
      <c r="D107" s="643"/>
      <c r="E107" s="644"/>
    </row>
    <row r="108" spans="1:5" x14ac:dyDescent="0.25">
      <c r="A108" s="645" t="s">
        <v>533</v>
      </c>
      <c r="B108" s="611"/>
      <c r="C108" s="611"/>
      <c r="D108" s="643"/>
      <c r="E108" s="644"/>
    </row>
    <row r="109" spans="1:5" x14ac:dyDescent="0.25">
      <c r="A109" s="646" t="s">
        <v>534</v>
      </c>
      <c r="B109" s="611"/>
      <c r="C109" s="611"/>
      <c r="D109" s="643"/>
      <c r="E109" s="644"/>
    </row>
    <row r="110" spans="1:5" x14ac:dyDescent="0.25">
      <c r="A110" s="601"/>
      <c r="B110" s="611"/>
      <c r="C110" s="611"/>
      <c r="D110" s="643"/>
      <c r="E110" s="644"/>
    </row>
    <row r="111" spans="1:5" x14ac:dyDescent="0.25">
      <c r="A111" s="642" t="s">
        <v>536</v>
      </c>
      <c r="B111" s="611"/>
      <c r="C111" s="611"/>
      <c r="D111" s="643"/>
      <c r="E111" s="644"/>
    </row>
    <row r="112" spans="1:5" x14ac:dyDescent="0.25">
      <c r="A112" s="645" t="s">
        <v>533</v>
      </c>
      <c r="B112" s="611"/>
      <c r="C112" s="611"/>
      <c r="D112" s="643"/>
      <c r="E112" s="644"/>
    </row>
    <row r="113" spans="1:5" x14ac:dyDescent="0.25">
      <c r="A113" s="601" t="s">
        <v>534</v>
      </c>
      <c r="B113" s="611"/>
      <c r="C113" s="611"/>
      <c r="D113" s="643"/>
      <c r="E113" s="644"/>
    </row>
    <row r="114" spans="1:5" x14ac:dyDescent="0.25">
      <c r="A114" s="601"/>
      <c r="B114" s="611"/>
      <c r="C114" s="611"/>
      <c r="D114" s="643"/>
      <c r="E114" s="644"/>
    </row>
    <row r="115" spans="1:5" x14ac:dyDescent="0.25">
      <c r="A115" s="647" t="s">
        <v>557</v>
      </c>
      <c r="B115" s="611"/>
      <c r="C115" s="611"/>
      <c r="D115" s="648"/>
      <c r="E115" s="608"/>
    </row>
    <row r="116" spans="1:5" x14ac:dyDescent="0.25">
      <c r="A116" s="645" t="s">
        <v>533</v>
      </c>
      <c r="B116" s="611"/>
      <c r="C116" s="611"/>
      <c r="D116" s="649"/>
      <c r="E116" s="614"/>
    </row>
    <row r="117" spans="1:5" x14ac:dyDescent="0.25">
      <c r="A117" s="601" t="s">
        <v>534</v>
      </c>
      <c r="B117" s="611"/>
      <c r="C117" s="611"/>
      <c r="D117" s="649"/>
      <c r="E117" s="614"/>
    </row>
    <row r="118" spans="1:5" x14ac:dyDescent="0.25">
      <c r="A118" s="601"/>
      <c r="B118" s="611"/>
      <c r="C118" s="611"/>
      <c r="D118" s="558"/>
      <c r="E118" s="608"/>
    </row>
    <row r="119" spans="1:5" x14ac:dyDescent="0.25">
      <c r="A119" s="640" t="s">
        <v>538</v>
      </c>
      <c r="B119" s="598">
        <f>SUM(B103:B118)</f>
        <v>0</v>
      </c>
      <c r="C119" s="598">
        <f>SUM(C103:C118)</f>
        <v>0</v>
      </c>
      <c r="D119" s="650"/>
      <c r="E119" s="600"/>
    </row>
    <row r="120" spans="1:5" x14ac:dyDescent="0.25">
      <c r="A120" s="612"/>
      <c r="B120" s="611"/>
      <c r="C120" s="611"/>
      <c r="D120" s="558"/>
      <c r="E120" s="608"/>
    </row>
    <row r="121" spans="1:5" x14ac:dyDescent="0.25">
      <c r="A121" s="640" t="s">
        <v>399</v>
      </c>
      <c r="B121" s="598"/>
      <c r="C121" s="598"/>
      <c r="D121" s="599"/>
      <c r="E121" s="600"/>
    </row>
    <row r="122" spans="1:5" x14ac:dyDescent="0.25">
      <c r="A122" s="641"/>
      <c r="B122" s="611"/>
      <c r="C122" s="611"/>
      <c r="D122" s="649"/>
      <c r="E122" s="614"/>
    </row>
    <row r="123" spans="1:5" x14ac:dyDescent="0.25">
      <c r="A123" s="642" t="s">
        <v>532</v>
      </c>
      <c r="B123" s="611"/>
      <c r="C123" s="611"/>
      <c r="D123" s="649"/>
      <c r="E123" s="614"/>
    </row>
    <row r="124" spans="1:5" x14ac:dyDescent="0.25">
      <c r="A124" s="645" t="s">
        <v>533</v>
      </c>
      <c r="B124" s="611"/>
      <c r="C124" s="611"/>
      <c r="D124" s="649"/>
      <c r="E124" s="614"/>
    </row>
    <row r="125" spans="1:5" x14ac:dyDescent="0.25">
      <c r="A125" s="646" t="s">
        <v>534</v>
      </c>
      <c r="B125" s="611"/>
      <c r="C125" s="611"/>
      <c r="D125" s="649"/>
      <c r="E125" s="614"/>
    </row>
    <row r="126" spans="1:5" x14ac:dyDescent="0.25">
      <c r="A126" s="646"/>
      <c r="B126" s="611"/>
      <c r="C126" s="611"/>
      <c r="D126" s="649"/>
      <c r="E126" s="614"/>
    </row>
    <row r="127" spans="1:5" x14ac:dyDescent="0.25">
      <c r="A127" s="642" t="s">
        <v>535</v>
      </c>
      <c r="B127" s="611"/>
      <c r="C127" s="611"/>
      <c r="D127" s="649"/>
      <c r="E127" s="614"/>
    </row>
    <row r="128" spans="1:5" x14ac:dyDescent="0.25">
      <c r="A128" s="645" t="s">
        <v>533</v>
      </c>
      <c r="B128" s="611"/>
      <c r="C128" s="611"/>
      <c r="D128" s="649"/>
      <c r="E128" s="614"/>
    </row>
    <row r="129" spans="1:5" x14ac:dyDescent="0.25">
      <c r="A129" s="646" t="s">
        <v>534</v>
      </c>
      <c r="B129" s="611"/>
      <c r="C129" s="611"/>
      <c r="D129" s="649"/>
      <c r="E129" s="614"/>
    </row>
    <row r="130" spans="1:5" x14ac:dyDescent="0.25">
      <c r="A130" s="601"/>
      <c r="B130" s="611"/>
      <c r="C130" s="611"/>
      <c r="D130" s="649"/>
      <c r="E130" s="614"/>
    </row>
    <row r="131" spans="1:5" x14ac:dyDescent="0.25">
      <c r="A131" s="642" t="s">
        <v>536</v>
      </c>
      <c r="B131" s="611"/>
      <c r="C131" s="611"/>
      <c r="D131" s="649"/>
      <c r="E131" s="614"/>
    </row>
    <row r="132" spans="1:5" x14ac:dyDescent="0.25">
      <c r="A132" s="645" t="s">
        <v>533</v>
      </c>
      <c r="B132" s="611"/>
      <c r="C132" s="611"/>
      <c r="D132" s="649"/>
      <c r="E132" s="614"/>
    </row>
    <row r="133" spans="1:5" x14ac:dyDescent="0.25">
      <c r="A133" s="601" t="s">
        <v>537</v>
      </c>
      <c r="B133" s="611"/>
      <c r="C133" s="611"/>
      <c r="D133" s="649"/>
      <c r="E133" s="614"/>
    </row>
    <row r="134" spans="1:5" x14ac:dyDescent="0.25">
      <c r="A134" s="612"/>
      <c r="B134" s="611"/>
      <c r="C134" s="611"/>
      <c r="D134" s="649"/>
      <c r="E134" s="614"/>
    </row>
    <row r="135" spans="1:5" s="182" customFormat="1" x14ac:dyDescent="0.25">
      <c r="A135" s="640" t="s">
        <v>540</v>
      </c>
      <c r="B135" s="598">
        <f>SUM(B123:B134)</f>
        <v>0</v>
      </c>
      <c r="C135" s="598">
        <f>SUM(C123:C134)</f>
        <v>0</v>
      </c>
      <c r="D135" s="598"/>
      <c r="E135" s="600"/>
    </row>
    <row r="136" spans="1:5" x14ac:dyDescent="0.25">
      <c r="A136" s="651"/>
      <c r="B136" s="594"/>
      <c r="C136" s="648"/>
      <c r="D136" s="643"/>
      <c r="E136" s="614"/>
    </row>
    <row r="137" spans="1:5" x14ac:dyDescent="0.25">
      <c r="A137" s="652" t="s">
        <v>541</v>
      </c>
      <c r="B137" s="590">
        <f>+B119+B135</f>
        <v>0</v>
      </c>
      <c r="C137" s="638">
        <f>+C119+C135</f>
        <v>0</v>
      </c>
      <c r="D137" s="590"/>
      <c r="E137" s="592"/>
    </row>
    <row r="138" spans="1:5" ht="15.75" thickBot="1" x14ac:dyDescent="0.3">
      <c r="A138" s="612"/>
      <c r="B138" s="611"/>
      <c r="C138" s="653"/>
      <c r="D138" s="643"/>
      <c r="E138" s="614"/>
    </row>
    <row r="139" spans="1:5" ht="15.75" thickBot="1" x14ac:dyDescent="0.3">
      <c r="A139" s="654" t="s">
        <v>400</v>
      </c>
      <c r="B139" s="655">
        <f>+B97-B137</f>
        <v>0</v>
      </c>
      <c r="C139" s="656">
        <f>+C97-C137</f>
        <v>0</v>
      </c>
      <c r="D139" s="655"/>
      <c r="E139" s="657"/>
    </row>
    <row r="143" spans="1:5" s="795" customFormat="1" ht="15.75" hidden="1" x14ac:dyDescent="0.25">
      <c r="B143" s="802" t="s">
        <v>672</v>
      </c>
    </row>
    <row r="144" spans="1:5" s="795" customFormat="1" hidden="1" x14ac:dyDescent="0.25"/>
    <row r="145" spans="2:11" s="795" customFormat="1" hidden="1" x14ac:dyDescent="0.25">
      <c r="B145" s="794" t="s">
        <v>550</v>
      </c>
      <c r="D145" s="803">
        <f>D57</f>
        <v>0</v>
      </c>
      <c r="E145" s="803"/>
    </row>
    <row r="146" spans="2:11" s="795" customFormat="1" hidden="1" x14ac:dyDescent="0.25">
      <c r="B146" s="794" t="s">
        <v>551</v>
      </c>
      <c r="D146" s="803">
        <f>D95</f>
        <v>0</v>
      </c>
      <c r="E146" s="803"/>
    </row>
    <row r="147" spans="2:11" s="795" customFormat="1" hidden="1" x14ac:dyDescent="0.25">
      <c r="B147" s="794" t="s">
        <v>552</v>
      </c>
      <c r="D147" s="803" t="e">
        <f>(D145+#REF!)*0.05</f>
        <v>#REF!</v>
      </c>
      <c r="E147" s="803"/>
    </row>
    <row r="148" spans="2:11" s="795" customFormat="1" hidden="1" x14ac:dyDescent="0.25">
      <c r="B148" s="794" t="s">
        <v>559</v>
      </c>
      <c r="D148" s="803" t="e">
        <f>D145+D146+D147</f>
        <v>#REF!</v>
      </c>
      <c r="E148" s="803"/>
    </row>
    <row r="149" spans="2:11" s="795" customFormat="1" hidden="1" x14ac:dyDescent="0.25">
      <c r="E149" s="803"/>
      <c r="G149" s="794"/>
      <c r="J149" s="794"/>
    </row>
    <row r="150" spans="2:11" s="795" customFormat="1" hidden="1" x14ac:dyDescent="0.25">
      <c r="B150" s="794" t="s">
        <v>553</v>
      </c>
      <c r="D150" s="803">
        <v>100000000</v>
      </c>
      <c r="E150" s="803"/>
    </row>
    <row r="151" spans="2:11" s="795" customFormat="1" hidden="1" x14ac:dyDescent="0.25">
      <c r="D151" s="803"/>
      <c r="E151" s="803"/>
      <c r="G151" s="946"/>
      <c r="H151" s="946"/>
      <c r="I151" s="796"/>
      <c r="J151" s="796"/>
      <c r="K151" s="797"/>
    </row>
    <row r="152" spans="2:11" s="795" customFormat="1" hidden="1" x14ac:dyDescent="0.25">
      <c r="B152" s="794" t="s">
        <v>507</v>
      </c>
      <c r="D152" s="804" t="e">
        <f>IF(D148-D150&gt;0,(D148-D150),0)</f>
        <v>#REF!</v>
      </c>
      <c r="E152" s="803"/>
      <c r="G152" s="798"/>
      <c r="H152" s="798"/>
      <c r="I152" s="794"/>
      <c r="J152" s="794"/>
      <c r="K152" s="794"/>
    </row>
    <row r="153" spans="2:11" s="795" customFormat="1" hidden="1" x14ac:dyDescent="0.25">
      <c r="E153" s="803"/>
      <c r="G153" s="799"/>
      <c r="H153" s="800"/>
      <c r="I153" s="799"/>
      <c r="J153" s="801"/>
      <c r="K153" s="799"/>
    </row>
    <row r="154" spans="2:11" s="795" customFormat="1" ht="33.75" hidden="1" x14ac:dyDescent="0.25">
      <c r="C154" s="805" t="s">
        <v>562</v>
      </c>
      <c r="D154" s="803"/>
      <c r="E154" s="803"/>
      <c r="G154" s="800"/>
      <c r="H154" s="800"/>
      <c r="I154" s="800"/>
      <c r="J154" s="801"/>
      <c r="K154" s="800"/>
    </row>
    <row r="155" spans="2:11" s="795" customFormat="1" hidden="1" x14ac:dyDescent="0.25">
      <c r="C155" s="806">
        <v>0</v>
      </c>
      <c r="D155" s="803"/>
      <c r="E155" s="803"/>
      <c r="G155" s="800"/>
      <c r="H155" s="800"/>
      <c r="I155" s="800"/>
      <c r="J155" s="801"/>
      <c r="K155" s="800"/>
    </row>
    <row r="156" spans="2:11" s="795" customFormat="1" hidden="1" x14ac:dyDescent="0.25">
      <c r="D156" s="803"/>
      <c r="E156" s="803"/>
      <c r="G156" s="800"/>
      <c r="H156" s="800"/>
      <c r="I156" s="800"/>
      <c r="J156" s="801"/>
      <c r="K156" s="800"/>
    </row>
    <row r="157" spans="2:11" s="795" customFormat="1" hidden="1" x14ac:dyDescent="0.25">
      <c r="B157" s="795" t="s">
        <v>456</v>
      </c>
      <c r="D157" s="807">
        <f>IF(C155=1,D165,C165)</f>
        <v>0</v>
      </c>
      <c r="G157" s="800"/>
      <c r="H157" s="799"/>
      <c r="I157" s="800"/>
      <c r="J157" s="801"/>
      <c r="K157" s="800"/>
    </row>
    <row r="158" spans="2:11" s="795" customFormat="1" hidden="1" x14ac:dyDescent="0.25">
      <c r="B158" s="795" t="s">
        <v>554</v>
      </c>
    </row>
    <row r="159" spans="2:11" s="795" customFormat="1" hidden="1" x14ac:dyDescent="0.25">
      <c r="B159" s="795" t="s">
        <v>555</v>
      </c>
    </row>
    <row r="160" spans="2:11" s="795" customFormat="1" hidden="1" x14ac:dyDescent="0.25">
      <c r="B160" s="795" t="s">
        <v>673</v>
      </c>
    </row>
    <row r="161" spans="1:5" s="795" customFormat="1" hidden="1" x14ac:dyDescent="0.25">
      <c r="B161" s="954" t="s">
        <v>639</v>
      </c>
      <c r="C161" s="954"/>
      <c r="D161" s="808">
        <f>+D157-D158-D159-D160</f>
        <v>0</v>
      </c>
    </row>
    <row r="162" spans="1:5" s="795" customFormat="1" hidden="1" x14ac:dyDescent="0.25"/>
    <row r="163" spans="1:5" s="795" customFormat="1" hidden="1" x14ac:dyDescent="0.25">
      <c r="C163" s="949" t="s">
        <v>563</v>
      </c>
      <c r="D163" s="949"/>
    </row>
    <row r="164" spans="1:5" s="795" customFormat="1" hidden="1" x14ac:dyDescent="0.25">
      <c r="C164" s="796" t="s">
        <v>564</v>
      </c>
      <c r="D164" s="796" t="s">
        <v>565</v>
      </c>
    </row>
    <row r="165" spans="1:5" s="795" customFormat="1" hidden="1" x14ac:dyDescent="0.25">
      <c r="C165" s="809">
        <f>IFERROR(LOOKUP(D152,$A$172:$B$176,$C$173:$C$177)+((LOOKUP(D152,$A$172:$B$176,$D$173:$D$177)*(D152-LOOKUP(D152,$A$172:$B$176,$E$173:$E$177)))),0)</f>
        <v>0</v>
      </c>
      <c r="D165" s="809">
        <f>IFERROR(LOOKUP(D152,$A$184:$B$188,$C$185:$C$189)+((LOOKUP(D152,$A$184:$B$188,$D$185:$D$189)*(D152-LOOKUP(D152,$A$184:$B$188,$E$185:$E$189)))),0)</f>
        <v>0</v>
      </c>
    </row>
    <row r="166" spans="1:5" s="795" customFormat="1" hidden="1" x14ac:dyDescent="0.25"/>
    <row r="167" spans="1:5" s="795" customFormat="1" hidden="1" x14ac:dyDescent="0.25"/>
    <row r="168" spans="1:5" s="795" customFormat="1" hidden="1" x14ac:dyDescent="0.25"/>
    <row r="169" spans="1:5" s="795" customFormat="1" hidden="1" x14ac:dyDescent="0.25">
      <c r="A169" s="794" t="s">
        <v>542</v>
      </c>
      <c r="D169" s="794" t="s">
        <v>548</v>
      </c>
    </row>
    <row r="170" spans="1:5" s="795" customFormat="1" hidden="1" x14ac:dyDescent="0.25"/>
    <row r="171" spans="1:5" s="795" customFormat="1" ht="30" hidden="1" x14ac:dyDescent="0.25">
      <c r="A171" s="810" t="s">
        <v>547</v>
      </c>
      <c r="B171" s="810"/>
      <c r="C171" s="796" t="s">
        <v>543</v>
      </c>
      <c r="D171" s="796" t="s">
        <v>544</v>
      </c>
      <c r="E171" s="797" t="s">
        <v>454</v>
      </c>
    </row>
    <row r="172" spans="1:5" s="795" customFormat="1" hidden="1" x14ac:dyDescent="0.25">
      <c r="A172" s="798" t="s">
        <v>545</v>
      </c>
      <c r="B172" s="798" t="s">
        <v>546</v>
      </c>
      <c r="C172" s="794"/>
      <c r="D172" s="794"/>
      <c r="E172" s="794"/>
    </row>
    <row r="173" spans="1:5" s="795" customFormat="1" hidden="1" x14ac:dyDescent="0.25">
      <c r="A173" s="811">
        <v>0</v>
      </c>
      <c r="B173" s="812">
        <v>13688704.130000001</v>
      </c>
      <c r="C173" s="811">
        <v>0</v>
      </c>
      <c r="D173" s="813">
        <v>5.0000000000000001E-3</v>
      </c>
      <c r="E173" s="811">
        <v>0</v>
      </c>
    </row>
    <row r="174" spans="1:5" s="795" customFormat="1" hidden="1" x14ac:dyDescent="0.25">
      <c r="A174" s="812">
        <v>13688704.130000001</v>
      </c>
      <c r="B174" s="812">
        <v>29658858.969999999</v>
      </c>
      <c r="C174" s="812">
        <v>68443.520000000004</v>
      </c>
      <c r="D174" s="813">
        <v>7.4999999999999997E-3</v>
      </c>
      <c r="E174" s="812">
        <v>13688704.130000001</v>
      </c>
    </row>
    <row r="175" spans="1:5" s="795" customFormat="1" hidden="1" x14ac:dyDescent="0.25">
      <c r="A175" s="812">
        <v>29658858.969999999</v>
      </c>
      <c r="B175" s="812">
        <v>82132224.819999993</v>
      </c>
      <c r="C175" s="812">
        <v>188219.68</v>
      </c>
      <c r="D175" s="813">
        <v>0.01</v>
      </c>
      <c r="E175" s="812">
        <v>29658858.969999999</v>
      </c>
    </row>
    <row r="176" spans="1:5" s="795" customFormat="1" hidden="1" x14ac:dyDescent="0.25">
      <c r="A176" s="812">
        <v>82132224.819999993</v>
      </c>
      <c r="B176" s="812">
        <v>456290137.83999997</v>
      </c>
      <c r="C176" s="812">
        <v>712953.34</v>
      </c>
      <c r="D176" s="813">
        <v>1.2500000000000001E-2</v>
      </c>
      <c r="E176" s="812">
        <v>82132224.819999993</v>
      </c>
    </row>
    <row r="177" spans="1:5" s="795" customFormat="1" hidden="1" x14ac:dyDescent="0.25">
      <c r="A177" s="812">
        <v>456290137.83999997</v>
      </c>
      <c r="B177" s="811" t="s">
        <v>455</v>
      </c>
      <c r="C177" s="812">
        <v>5389927.25</v>
      </c>
      <c r="D177" s="813">
        <v>1.4999999999999999E-2</v>
      </c>
      <c r="E177" s="812">
        <v>456290137.83999997</v>
      </c>
    </row>
    <row r="178" spans="1:5" s="795" customFormat="1" hidden="1" x14ac:dyDescent="0.25"/>
    <row r="179" spans="1:5" s="795" customFormat="1" hidden="1" x14ac:dyDescent="0.25"/>
    <row r="180" spans="1:5" s="795" customFormat="1" hidden="1" x14ac:dyDescent="0.25"/>
    <row r="181" spans="1:5" s="795" customFormat="1" hidden="1" x14ac:dyDescent="0.25">
      <c r="A181" s="794" t="s">
        <v>542</v>
      </c>
      <c r="D181" s="794" t="s">
        <v>549</v>
      </c>
    </row>
    <row r="182" spans="1:5" s="795" customFormat="1" hidden="1" x14ac:dyDescent="0.25"/>
    <row r="183" spans="1:5" s="795" customFormat="1" ht="30" hidden="1" x14ac:dyDescent="0.25">
      <c r="A183" s="797" t="s">
        <v>547</v>
      </c>
      <c r="B183" s="797"/>
      <c r="C183" s="796" t="s">
        <v>543</v>
      </c>
      <c r="D183" s="796" t="s">
        <v>544</v>
      </c>
      <c r="E183" s="797" t="s">
        <v>454</v>
      </c>
    </row>
    <row r="184" spans="1:5" s="795" customFormat="1" hidden="1" x14ac:dyDescent="0.25">
      <c r="A184" s="798" t="s">
        <v>545</v>
      </c>
      <c r="B184" s="798" t="s">
        <v>546</v>
      </c>
      <c r="C184" s="794"/>
      <c r="D184" s="794"/>
      <c r="E184" s="794"/>
    </row>
    <row r="185" spans="1:5" s="795" customFormat="1" hidden="1" x14ac:dyDescent="0.25">
      <c r="A185" s="814"/>
      <c r="B185" s="815">
        <v>13688704.130000001</v>
      </c>
      <c r="C185" s="814">
        <v>0</v>
      </c>
      <c r="D185" s="816">
        <v>0</v>
      </c>
      <c r="E185" s="814">
        <v>0</v>
      </c>
    </row>
    <row r="186" spans="1:5" s="795" customFormat="1" hidden="1" x14ac:dyDescent="0.25">
      <c r="A186" s="815">
        <v>13688704.130000001</v>
      </c>
      <c r="B186" s="815">
        <v>29658858.969999999</v>
      </c>
      <c r="C186" s="815">
        <v>0</v>
      </c>
      <c r="D186" s="816">
        <v>2.5000000000000001E-3</v>
      </c>
      <c r="E186" s="815">
        <v>13688704.130000001</v>
      </c>
    </row>
    <row r="187" spans="1:5" s="795" customFormat="1" hidden="1" x14ac:dyDescent="0.25">
      <c r="A187" s="815">
        <v>29658858.969999999</v>
      </c>
      <c r="B187" s="815">
        <v>82132224.819999993</v>
      </c>
      <c r="C187" s="815">
        <f>+(29658858.97-13688704.13)*0.25/100</f>
        <v>39925.387099999993</v>
      </c>
      <c r="D187" s="816">
        <v>5.0000000000000001E-3</v>
      </c>
      <c r="E187" s="815">
        <v>29658858.969999999</v>
      </c>
    </row>
    <row r="188" spans="1:5" s="795" customFormat="1" hidden="1" x14ac:dyDescent="0.25">
      <c r="A188" s="815">
        <v>82132224.819999993</v>
      </c>
      <c r="B188" s="815">
        <v>456290137.83999997</v>
      </c>
      <c r="C188" s="815">
        <v>302292.21999999997</v>
      </c>
      <c r="D188" s="816">
        <v>7.4999999999999997E-3</v>
      </c>
      <c r="E188" s="815">
        <v>82132224.819999993</v>
      </c>
    </row>
    <row r="189" spans="1:5" s="795" customFormat="1" hidden="1" x14ac:dyDescent="0.25">
      <c r="A189" s="815">
        <v>456290137.83999997</v>
      </c>
      <c r="B189" s="811" t="s">
        <v>455</v>
      </c>
      <c r="C189" s="815">
        <v>3108476.56</v>
      </c>
      <c r="D189" s="816">
        <v>0.01</v>
      </c>
      <c r="E189" s="815">
        <v>456290137.83999997</v>
      </c>
    </row>
    <row r="190" spans="1:5" s="795" customFormat="1" hidden="1" x14ac:dyDescent="0.25"/>
    <row r="191" spans="1:5" s="795" customFormat="1" hidden="1" x14ac:dyDescent="0.25"/>
  </sheetData>
  <sheetProtection password="CF2F" sheet="1" objects="1" scenarios="1"/>
  <mergeCells count="6">
    <mergeCell ref="G151:H151"/>
    <mergeCell ref="D6:E6"/>
    <mergeCell ref="C163:D163"/>
    <mergeCell ref="B6:C6"/>
    <mergeCell ref="A6:A7"/>
    <mergeCell ref="B161:C161"/>
  </mergeCells>
  <dataValidations count="2">
    <dataValidation type="list" allowBlank="1" showInputMessage="1" showErrorMessage="1" sqref="A56 A94">
      <formula1>$AC$7:$AC$12</formula1>
    </dataValidation>
    <dataValidation type="list" allowBlank="1" showInputMessage="1" showErrorMessage="1" sqref="C155">
      <formula1>"0,1"</formula1>
    </dataValidation>
  </dataValidations>
  <pageMargins left="0.7" right="0.7" top="0.75" bottom="0.75" header="0.3" footer="0.3"/>
  <pageSetup orientation="portrait" horizontalDpi="4294967294" verticalDpi="4294967294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1"/>
  <sheetViews>
    <sheetView showGridLines="0" topLeftCell="A19" workbookViewId="0">
      <selection activeCell="G28" sqref="G28"/>
    </sheetView>
  </sheetViews>
  <sheetFormatPr baseColWidth="10" defaultRowHeight="15" x14ac:dyDescent="0.25"/>
  <cols>
    <col min="1" max="1" width="24.28515625" style="11" customWidth="1"/>
    <col min="2" max="5" width="20.7109375" style="11" customWidth="1"/>
    <col min="6" max="6" width="11.42578125" style="11"/>
    <col min="7" max="7" width="36.42578125" style="11" bestFit="1" customWidth="1"/>
    <col min="8" max="11" width="15.7109375" style="11" customWidth="1"/>
    <col min="12" max="27" width="11.42578125" style="11"/>
    <col min="28" max="30" width="15.7109375" style="11" customWidth="1"/>
    <col min="31" max="16384" width="11.42578125" style="11"/>
  </cols>
  <sheetData>
    <row r="5" spans="2:11" ht="15.75" x14ac:dyDescent="0.25">
      <c r="B5" s="658" t="s">
        <v>672</v>
      </c>
    </row>
    <row r="7" spans="2:11" x14ac:dyDescent="0.25">
      <c r="B7" s="126" t="s">
        <v>550</v>
      </c>
      <c r="C7" s="7"/>
      <c r="D7" s="154">
        <f>+'Patrimonio - BBPP'!D57</f>
        <v>0</v>
      </c>
      <c r="E7" s="154"/>
    </row>
    <row r="8" spans="2:11" x14ac:dyDescent="0.25">
      <c r="B8" s="126" t="s">
        <v>551</v>
      </c>
      <c r="C8" s="7"/>
      <c r="D8" s="154">
        <f>+'Patrimonio - BBPP'!D95</f>
        <v>0</v>
      </c>
      <c r="E8" s="154"/>
    </row>
    <row r="9" spans="2:11" x14ac:dyDescent="0.25">
      <c r="B9" s="126" t="s">
        <v>552</v>
      </c>
      <c r="D9" s="659">
        <f>(D7+'Patrimonio - BBPP'!D61)*0.05</f>
        <v>0</v>
      </c>
      <c r="E9" s="154"/>
    </row>
    <row r="10" spans="2:11" x14ac:dyDescent="0.25">
      <c r="B10" s="126" t="s">
        <v>559</v>
      </c>
      <c r="D10" s="154">
        <f>D7+D8+D9</f>
        <v>0</v>
      </c>
      <c r="E10" s="154"/>
    </row>
    <row r="11" spans="2:11" x14ac:dyDescent="0.25">
      <c r="E11" s="154"/>
      <c r="G11" s="660"/>
      <c r="H11" s="661"/>
      <c r="I11" s="661"/>
      <c r="J11" s="662"/>
      <c r="K11" s="661"/>
    </row>
    <row r="12" spans="2:11" x14ac:dyDescent="0.25">
      <c r="B12" s="126" t="s">
        <v>553</v>
      </c>
      <c r="C12" s="7"/>
      <c r="D12" s="154">
        <v>292994964.88999999</v>
      </c>
      <c r="E12" s="154"/>
      <c r="G12" s="661"/>
      <c r="H12" s="661"/>
      <c r="I12" s="661"/>
      <c r="J12" s="661"/>
      <c r="K12" s="661"/>
    </row>
    <row r="13" spans="2:11" ht="15.75" thickBot="1" x14ac:dyDescent="0.3">
      <c r="B13" s="7"/>
      <c r="C13" s="7"/>
      <c r="D13" s="154"/>
      <c r="E13" s="154"/>
      <c r="G13" s="955"/>
      <c r="H13" s="955"/>
      <c r="I13" s="663"/>
      <c r="J13" s="663"/>
      <c r="K13" s="664"/>
    </row>
    <row r="14" spans="2:11" ht="15.75" thickBot="1" x14ac:dyDescent="0.3">
      <c r="B14" s="126" t="s">
        <v>507</v>
      </c>
      <c r="C14" s="7"/>
      <c r="D14" s="840">
        <f>IF(D10-D12&gt;0,(D10-D12),0)</f>
        <v>0</v>
      </c>
      <c r="E14" s="154">
        <f>IF(D10-D12&gt;0,(D10-D12),0)</f>
        <v>0</v>
      </c>
      <c r="G14" s="665"/>
      <c r="H14" s="665"/>
      <c r="I14" s="660"/>
      <c r="J14" s="660"/>
      <c r="K14" s="660"/>
    </row>
    <row r="15" spans="2:11" x14ac:dyDescent="0.25">
      <c r="E15" s="154"/>
      <c r="G15" s="667"/>
      <c r="H15" s="668"/>
      <c r="I15" s="667"/>
      <c r="J15" s="669"/>
      <c r="K15" s="667"/>
    </row>
    <row r="16" spans="2:11" ht="33.75" x14ac:dyDescent="0.25">
      <c r="C16" s="666" t="s">
        <v>562</v>
      </c>
      <c r="D16" s="154"/>
      <c r="E16" s="154"/>
      <c r="G16" s="668"/>
      <c r="H16" s="668"/>
      <c r="I16" s="668"/>
      <c r="J16" s="669"/>
      <c r="K16" s="668"/>
    </row>
    <row r="17" spans="1:11" x14ac:dyDescent="0.25">
      <c r="C17" s="108">
        <v>1</v>
      </c>
      <c r="D17" s="154"/>
      <c r="E17" s="154"/>
      <c r="G17" s="668"/>
      <c r="H17" s="668"/>
      <c r="I17" s="668"/>
      <c r="J17" s="669"/>
      <c r="K17" s="668"/>
    </row>
    <row r="18" spans="1:11" x14ac:dyDescent="0.25">
      <c r="C18" s="7"/>
      <c r="D18" s="154"/>
      <c r="E18" s="154"/>
      <c r="G18" s="668"/>
      <c r="H18" s="668"/>
      <c r="I18" s="668"/>
      <c r="J18" s="669"/>
      <c r="K18" s="668"/>
    </row>
    <row r="19" spans="1:11" x14ac:dyDescent="0.25">
      <c r="B19" s="11" t="s">
        <v>456</v>
      </c>
      <c r="D19" s="107">
        <f>IF(C17=1,D27,C27)</f>
        <v>0</v>
      </c>
      <c r="G19" s="668"/>
      <c r="H19" s="667"/>
      <c r="I19" s="668"/>
      <c r="J19" s="669"/>
      <c r="K19" s="668"/>
    </row>
    <row r="20" spans="1:11" x14ac:dyDescent="0.25">
      <c r="B20" s="7" t="s">
        <v>734</v>
      </c>
      <c r="C20" s="7"/>
      <c r="D20" s="4"/>
      <c r="G20" s="661"/>
      <c r="H20" s="661"/>
      <c r="I20" s="661"/>
      <c r="J20" s="661"/>
      <c r="K20" s="661"/>
    </row>
    <row r="21" spans="1:11" x14ac:dyDescent="0.25">
      <c r="B21" s="7" t="s">
        <v>555</v>
      </c>
      <c r="C21" s="7"/>
      <c r="D21" s="4"/>
      <c r="G21" s="661"/>
      <c r="H21" s="661"/>
      <c r="I21" s="661"/>
      <c r="J21" s="661"/>
      <c r="K21" s="661"/>
    </row>
    <row r="22" spans="1:11" ht="15.75" thickBot="1" x14ac:dyDescent="0.3">
      <c r="B22" s="7" t="s">
        <v>673</v>
      </c>
      <c r="D22" s="4"/>
      <c r="G22" s="661"/>
      <c r="H22" s="661"/>
      <c r="I22" s="661"/>
      <c r="J22" s="661"/>
      <c r="K22" s="661"/>
    </row>
    <row r="23" spans="1:11" ht="15.75" thickBot="1" x14ac:dyDescent="0.3">
      <c r="B23" s="956" t="s">
        <v>639</v>
      </c>
      <c r="C23" s="957"/>
      <c r="D23" s="703">
        <f>+D19-D20-D21-D22</f>
        <v>0</v>
      </c>
    </row>
    <row r="24" spans="1:11" ht="15.75" thickBot="1" x14ac:dyDescent="0.3"/>
    <row r="25" spans="1:11" x14ac:dyDescent="0.25">
      <c r="C25" s="958" t="s">
        <v>563</v>
      </c>
      <c r="D25" s="959"/>
    </row>
    <row r="26" spans="1:11" x14ac:dyDescent="0.25">
      <c r="C26" s="670" t="s">
        <v>564</v>
      </c>
      <c r="D26" s="671" t="s">
        <v>565</v>
      </c>
    </row>
    <row r="27" spans="1:11" ht="15.75" thickBot="1" x14ac:dyDescent="0.3">
      <c r="C27" s="672">
        <f>IFERROR(LOOKUP(D14,$A$34:$B$38,$C$34:$C$38)+((LOOKUP(D14,$A$34:$B$38,$D$34:$D$38)*(D14-LOOKUP(D14,$A$34:$B$38,$E$34:$E$38)))),0)</f>
        <v>0</v>
      </c>
      <c r="D27" s="673">
        <f>IFERROR(LOOKUP(D14,$A$47:$B$50,$C$47:$C$50)+((LOOKUP(D14,$A$47:$B$50,$D$47:$D$50)*(D14-LOOKUP(D14,$A$47:$B$50,$E$47:$E$50)))),0)</f>
        <v>0</v>
      </c>
    </row>
    <row r="31" spans="1:11" x14ac:dyDescent="0.25">
      <c r="A31" s="542" t="s">
        <v>735</v>
      </c>
      <c r="D31" s="674" t="s">
        <v>548</v>
      </c>
    </row>
    <row r="33" spans="1:6" ht="30" x14ac:dyDescent="0.25">
      <c r="A33" s="731" t="s">
        <v>547</v>
      </c>
      <c r="B33" s="732"/>
      <c r="C33" s="421" t="s">
        <v>543</v>
      </c>
      <c r="D33" s="421" t="s">
        <v>544</v>
      </c>
      <c r="E33" s="401" t="s">
        <v>454</v>
      </c>
    </row>
    <row r="34" spans="1:6" x14ac:dyDescent="0.25">
      <c r="A34" s="423" t="s">
        <v>545</v>
      </c>
      <c r="B34" s="423" t="s">
        <v>546</v>
      </c>
      <c r="C34" s="153"/>
      <c r="D34" s="153"/>
      <c r="E34" s="153"/>
    </row>
    <row r="35" spans="1:6" x14ac:dyDescent="0.25">
      <c r="A35" s="675">
        <v>0</v>
      </c>
      <c r="B35" s="676">
        <v>40107213.859999999</v>
      </c>
      <c r="C35" s="675">
        <v>0</v>
      </c>
      <c r="D35" s="677">
        <v>5.0000000000000001E-3</v>
      </c>
      <c r="E35" s="675">
        <v>0</v>
      </c>
    </row>
    <row r="36" spans="1:6" x14ac:dyDescent="0.25">
      <c r="A36" s="676">
        <v>40107213.859999999</v>
      </c>
      <c r="B36" s="676">
        <v>86898963.430000007</v>
      </c>
      <c r="C36" s="676">
        <v>200536.07</v>
      </c>
      <c r="D36" s="677">
        <v>7.4999999999999997E-3</v>
      </c>
      <c r="E36" s="676">
        <v>40107213.859999999</v>
      </c>
    </row>
    <row r="37" spans="1:6" x14ac:dyDescent="0.25">
      <c r="A37" s="676">
        <v>86898963.430000007</v>
      </c>
      <c r="B37" s="676">
        <v>240643283.28</v>
      </c>
      <c r="C37" s="676">
        <v>551474.18999999994</v>
      </c>
      <c r="D37" s="677">
        <v>0.01</v>
      </c>
      <c r="E37" s="676">
        <v>86898963.430000007</v>
      </c>
    </row>
    <row r="38" spans="1:6" x14ac:dyDescent="0.25">
      <c r="A38" s="676">
        <v>240643283.28</v>
      </c>
      <c r="B38" s="676" t="s">
        <v>455</v>
      </c>
      <c r="C38" s="676">
        <v>2088917.39</v>
      </c>
      <c r="D38" s="677">
        <v>1.2500000000000001E-2</v>
      </c>
      <c r="E38" s="676">
        <v>240643283.28</v>
      </c>
    </row>
    <row r="39" spans="1:6" s="182" customFormat="1" x14ac:dyDescent="0.25">
      <c r="A39" s="868"/>
      <c r="B39" s="869"/>
      <c r="C39" s="868"/>
      <c r="D39" s="870"/>
      <c r="E39" s="868"/>
      <c r="F39" s="871"/>
    </row>
    <row r="43" spans="1:6" x14ac:dyDescent="0.25">
      <c r="A43" s="542" t="s">
        <v>735</v>
      </c>
      <c r="D43" s="674" t="s">
        <v>549</v>
      </c>
    </row>
    <row r="45" spans="1:6" ht="30" x14ac:dyDescent="0.25">
      <c r="A45" s="733" t="s">
        <v>547</v>
      </c>
      <c r="B45" s="734"/>
      <c r="C45" s="421" t="s">
        <v>543</v>
      </c>
      <c r="D45" s="421" t="s">
        <v>544</v>
      </c>
      <c r="E45" s="401" t="s">
        <v>454</v>
      </c>
    </row>
    <row r="46" spans="1:6" x14ac:dyDescent="0.25">
      <c r="A46" s="423" t="s">
        <v>545</v>
      </c>
      <c r="B46" s="423" t="s">
        <v>546</v>
      </c>
      <c r="C46" s="153"/>
      <c r="D46" s="153"/>
      <c r="E46" s="153"/>
    </row>
    <row r="47" spans="1:6" x14ac:dyDescent="0.25">
      <c r="A47" s="839">
        <v>0</v>
      </c>
      <c r="B47" s="839">
        <v>40107213.859999999</v>
      </c>
      <c r="C47" s="839">
        <v>0</v>
      </c>
      <c r="D47" s="679">
        <v>0</v>
      </c>
      <c r="E47" s="839">
        <v>0</v>
      </c>
    </row>
    <row r="48" spans="1:6" x14ac:dyDescent="0.25">
      <c r="A48" s="839">
        <v>40107213.859999999</v>
      </c>
      <c r="B48" s="839">
        <v>86898963.430000007</v>
      </c>
      <c r="C48" s="839">
        <v>0</v>
      </c>
      <c r="D48" s="679">
        <v>2.5000000000000001E-3</v>
      </c>
      <c r="E48" s="839">
        <v>40107213.859999999</v>
      </c>
    </row>
    <row r="49" spans="1:6" x14ac:dyDescent="0.25">
      <c r="A49" s="839">
        <v>86898963.430000007</v>
      </c>
      <c r="B49" s="839">
        <v>240643283.28</v>
      </c>
      <c r="C49" s="839">
        <v>116979.37</v>
      </c>
      <c r="D49" s="679">
        <v>5.0000000000000001E-3</v>
      </c>
      <c r="E49" s="839">
        <v>86898963.430000007</v>
      </c>
    </row>
    <row r="50" spans="1:6" x14ac:dyDescent="0.25">
      <c r="A50" s="839">
        <v>240643283.28</v>
      </c>
      <c r="B50" s="839" t="s">
        <v>455</v>
      </c>
      <c r="C50" s="839">
        <v>885700.97</v>
      </c>
      <c r="D50" s="679">
        <v>7.4999999999999997E-3</v>
      </c>
      <c r="E50" s="839">
        <v>240643283.28</v>
      </c>
    </row>
    <row r="51" spans="1:6" s="182" customFormat="1" x14ac:dyDescent="0.25">
      <c r="A51" s="872"/>
      <c r="B51" s="873"/>
      <c r="C51" s="872"/>
      <c r="D51" s="874"/>
      <c r="E51" s="872"/>
      <c r="F51" s="871"/>
    </row>
  </sheetData>
  <sheetProtection password="CF2F" sheet="1" objects="1" scenarios="1"/>
  <mergeCells count="3">
    <mergeCell ref="G13:H13"/>
    <mergeCell ref="B23:C23"/>
    <mergeCell ref="C25:D25"/>
  </mergeCells>
  <dataValidations count="1">
    <dataValidation type="list" allowBlank="1" showInputMessage="1" showErrorMessage="1" sqref="C17">
      <formula1>"0,1"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G127"/>
  <sheetViews>
    <sheetView showGridLines="0" tabSelected="1" topLeftCell="A67" workbookViewId="0">
      <selection activeCell="A91" sqref="A91"/>
    </sheetView>
  </sheetViews>
  <sheetFormatPr baseColWidth="10" defaultRowHeight="15" x14ac:dyDescent="0.25"/>
  <cols>
    <col min="1" max="1" width="100.7109375" style="11" customWidth="1"/>
    <col min="2" max="2" width="17.5703125" style="115" customWidth="1"/>
    <col min="3" max="3" width="17.28515625" style="115" customWidth="1"/>
    <col min="4" max="16384" width="11.42578125" style="11"/>
  </cols>
  <sheetData>
    <row r="5" spans="1:7" ht="15.75" x14ac:dyDescent="0.25">
      <c r="A5" s="680" t="s">
        <v>270</v>
      </c>
    </row>
    <row r="6" spans="1:7" x14ac:dyDescent="0.25">
      <c r="B6" s="681" t="s">
        <v>271</v>
      </c>
    </row>
    <row r="7" spans="1:7" x14ac:dyDescent="0.25">
      <c r="A7" s="682" t="s">
        <v>272</v>
      </c>
      <c r="B7" s="683"/>
      <c r="C7" s="683"/>
      <c r="D7" s="684"/>
      <c r="E7" s="684"/>
      <c r="F7" s="684"/>
    </row>
    <row r="8" spans="1:7" ht="8.1" customHeight="1" x14ac:dyDescent="0.25">
      <c r="A8" s="682"/>
      <c r="B8" s="683"/>
      <c r="C8" s="683"/>
      <c r="D8" s="684"/>
      <c r="E8" s="684"/>
      <c r="F8" s="684"/>
    </row>
    <row r="9" spans="1:7" ht="15" customHeight="1" x14ac:dyDescent="0.25">
      <c r="A9" s="685" t="s">
        <v>273</v>
      </c>
      <c r="B9" s="683"/>
      <c r="C9" s="683"/>
      <c r="D9" s="684"/>
      <c r="E9" s="684"/>
      <c r="F9" s="684"/>
    </row>
    <row r="10" spans="1:7" ht="15" customHeight="1" x14ac:dyDescent="0.25">
      <c r="A10" s="686" t="s">
        <v>274</v>
      </c>
      <c r="B10" s="687"/>
      <c r="G10" s="182"/>
    </row>
    <row r="11" spans="1:7" ht="15" customHeight="1" x14ac:dyDescent="0.25">
      <c r="A11" s="686" t="s">
        <v>275</v>
      </c>
      <c r="B11" s="687"/>
      <c r="G11" s="182"/>
    </row>
    <row r="12" spans="1:7" ht="15" customHeight="1" x14ac:dyDescent="0.25">
      <c r="A12" s="686" t="s">
        <v>276</v>
      </c>
      <c r="B12" s="687"/>
      <c r="G12" s="182"/>
    </row>
    <row r="13" spans="1:7" ht="15" customHeight="1" x14ac:dyDescent="0.25">
      <c r="A13" s="686" t="s">
        <v>277</v>
      </c>
      <c r="B13" s="687"/>
      <c r="G13" s="182"/>
    </row>
    <row r="14" spans="1:7" ht="15" customHeight="1" x14ac:dyDescent="0.25">
      <c r="A14" s="686" t="s">
        <v>278</v>
      </c>
      <c r="B14" s="687"/>
      <c r="G14" s="182"/>
    </row>
    <row r="15" spans="1:7" ht="15" customHeight="1" x14ac:dyDescent="0.25">
      <c r="A15" s="686" t="s">
        <v>279</v>
      </c>
      <c r="B15" s="687"/>
      <c r="G15" s="182"/>
    </row>
    <row r="16" spans="1:7" ht="15" customHeight="1" x14ac:dyDescent="0.25">
      <c r="A16" s="685" t="s">
        <v>280</v>
      </c>
      <c r="B16" s="599"/>
      <c r="G16" s="182"/>
    </row>
    <row r="17" spans="1:7" ht="15" customHeight="1" x14ac:dyDescent="0.25">
      <c r="A17" s="686" t="s">
        <v>281</v>
      </c>
      <c r="B17" s="687"/>
      <c r="G17" s="182"/>
    </row>
    <row r="18" spans="1:7" ht="15" customHeight="1" x14ac:dyDescent="0.25">
      <c r="A18" s="686" t="s">
        <v>282</v>
      </c>
      <c r="B18" s="687"/>
      <c r="G18" s="182"/>
    </row>
    <row r="19" spans="1:7" ht="15" customHeight="1" x14ac:dyDescent="0.25">
      <c r="A19" s="686" t="s">
        <v>283</v>
      </c>
      <c r="B19" s="687"/>
      <c r="G19" s="182"/>
    </row>
    <row r="20" spans="1:7" ht="15" customHeight="1" x14ac:dyDescent="0.25">
      <c r="A20" s="686" t="s">
        <v>284</v>
      </c>
      <c r="B20" s="687"/>
      <c r="G20" s="182"/>
    </row>
    <row r="21" spans="1:7" ht="15" customHeight="1" x14ac:dyDescent="0.25">
      <c r="A21" s="686" t="s">
        <v>285</v>
      </c>
      <c r="B21" s="687"/>
      <c r="G21" s="182"/>
    </row>
    <row r="22" spans="1:7" ht="15" customHeight="1" x14ac:dyDescent="0.25">
      <c r="A22" s="686" t="s">
        <v>286</v>
      </c>
      <c r="B22" s="687"/>
      <c r="G22" s="182"/>
    </row>
    <row r="23" spans="1:7" ht="15" customHeight="1" x14ac:dyDescent="0.25">
      <c r="A23" s="686" t="s">
        <v>287</v>
      </c>
      <c r="B23" s="688"/>
      <c r="G23" s="182"/>
    </row>
    <row r="24" spans="1:7" ht="15" customHeight="1" x14ac:dyDescent="0.25">
      <c r="A24" s="686" t="s">
        <v>288</v>
      </c>
      <c r="C24" s="115">
        <f>SUM(B10:B23)</f>
        <v>0</v>
      </c>
    </row>
    <row r="25" spans="1:7" x14ac:dyDescent="0.25">
      <c r="A25" s="686"/>
    </row>
    <row r="26" spans="1:7" x14ac:dyDescent="0.25">
      <c r="A26" s="689" t="s">
        <v>289</v>
      </c>
    </row>
    <row r="27" spans="1:7" ht="8.1" customHeight="1" x14ac:dyDescent="0.25">
      <c r="A27" s="689"/>
    </row>
    <row r="28" spans="1:7" x14ac:dyDescent="0.25">
      <c r="A28" s="690" t="s">
        <v>290</v>
      </c>
      <c r="B28" s="687"/>
    </row>
    <row r="29" spans="1:7" x14ac:dyDescent="0.25">
      <c r="A29" s="690" t="s">
        <v>291</v>
      </c>
      <c r="B29" s="687"/>
    </row>
    <row r="30" spans="1:7" x14ac:dyDescent="0.25">
      <c r="A30" s="690" t="s">
        <v>292</v>
      </c>
      <c r="B30" s="687"/>
    </row>
    <row r="31" spans="1:7" x14ac:dyDescent="0.25">
      <c r="A31" s="690" t="s">
        <v>293</v>
      </c>
      <c r="B31" s="687"/>
    </row>
    <row r="32" spans="1:7" x14ac:dyDescent="0.25">
      <c r="A32" s="690" t="s">
        <v>294</v>
      </c>
      <c r="B32" s="687"/>
    </row>
    <row r="33" spans="1:3" x14ac:dyDescent="0.25">
      <c r="A33" s="690" t="s">
        <v>295</v>
      </c>
      <c r="B33" s="687"/>
    </row>
    <row r="34" spans="1:3" x14ac:dyDescent="0.25">
      <c r="A34" s="690" t="s">
        <v>296</v>
      </c>
      <c r="B34" s="687"/>
    </row>
    <row r="35" spans="1:3" x14ac:dyDescent="0.25">
      <c r="A35" s="690" t="s">
        <v>297</v>
      </c>
      <c r="B35" s="687"/>
    </row>
    <row r="36" spans="1:3" x14ac:dyDescent="0.25">
      <c r="A36" s="690" t="s">
        <v>298</v>
      </c>
      <c r="B36" s="687"/>
    </row>
    <row r="37" spans="1:3" x14ac:dyDescent="0.25">
      <c r="A37" s="690" t="s">
        <v>299</v>
      </c>
      <c r="B37" s="687"/>
    </row>
    <row r="38" spans="1:3" x14ac:dyDescent="0.25">
      <c r="A38" s="690" t="s">
        <v>300</v>
      </c>
      <c r="B38" s="687"/>
    </row>
    <row r="39" spans="1:3" x14ac:dyDescent="0.25">
      <c r="A39" s="690" t="s">
        <v>301</v>
      </c>
      <c r="B39" s="687"/>
    </row>
    <row r="40" spans="1:3" x14ac:dyDescent="0.25">
      <c r="A40" s="690" t="s">
        <v>302</v>
      </c>
      <c r="B40" s="687"/>
    </row>
    <row r="41" spans="1:3" ht="15.75" customHeight="1" x14ac:dyDescent="0.25">
      <c r="A41" s="690" t="s">
        <v>303</v>
      </c>
      <c r="B41" s="687"/>
    </row>
    <row r="42" spans="1:3" x14ac:dyDescent="0.25">
      <c r="A42" s="690" t="s">
        <v>304</v>
      </c>
      <c r="B42" s="687"/>
    </row>
    <row r="43" spans="1:3" x14ac:dyDescent="0.25">
      <c r="A43" s="690" t="s">
        <v>305</v>
      </c>
      <c r="B43" s="687"/>
    </row>
    <row r="44" spans="1:3" x14ac:dyDescent="0.25">
      <c r="A44" s="690" t="s">
        <v>306</v>
      </c>
      <c r="B44" s="687"/>
    </row>
    <row r="45" spans="1:3" x14ac:dyDescent="0.25">
      <c r="A45" s="690" t="s">
        <v>307</v>
      </c>
      <c r="B45" s="688"/>
    </row>
    <row r="46" spans="1:3" x14ac:dyDescent="0.25">
      <c r="A46" s="686" t="s">
        <v>288</v>
      </c>
      <c r="C46" s="115">
        <f>SUM(B28:B45)</f>
        <v>0</v>
      </c>
    </row>
    <row r="47" spans="1:3" x14ac:dyDescent="0.25">
      <c r="A47" s="686"/>
    </row>
    <row r="48" spans="1:3" x14ac:dyDescent="0.25">
      <c r="A48" s="689" t="s">
        <v>308</v>
      </c>
    </row>
    <row r="49" spans="1:3" ht="8.1" customHeight="1" x14ac:dyDescent="0.25">
      <c r="A49" s="689"/>
    </row>
    <row r="50" spans="1:3" x14ac:dyDescent="0.25">
      <c r="A50" s="686" t="s">
        <v>309</v>
      </c>
      <c r="B50" s="687"/>
    </row>
    <row r="51" spans="1:3" ht="15" customHeight="1" x14ac:dyDescent="0.25">
      <c r="A51" s="686" t="s">
        <v>310</v>
      </c>
      <c r="B51" s="687"/>
    </row>
    <row r="52" spans="1:3" x14ac:dyDescent="0.25">
      <c r="A52" s="686" t="s">
        <v>311</v>
      </c>
      <c r="B52" s="687"/>
    </row>
    <row r="53" spans="1:3" x14ac:dyDescent="0.25">
      <c r="A53" s="686" t="s">
        <v>312</v>
      </c>
      <c r="B53" s="687"/>
    </row>
    <row r="54" spans="1:3" x14ac:dyDescent="0.25">
      <c r="A54" s="686" t="s">
        <v>280</v>
      </c>
      <c r="B54" s="688"/>
    </row>
    <row r="55" spans="1:3" x14ac:dyDescent="0.25">
      <c r="A55" s="686" t="s">
        <v>288</v>
      </c>
      <c r="C55" s="115">
        <f>SUM(B50:B54)</f>
        <v>0</v>
      </c>
    </row>
    <row r="56" spans="1:3" x14ac:dyDescent="0.25">
      <c r="A56" s="686"/>
    </row>
    <row r="57" spans="1:3" x14ac:dyDescent="0.25">
      <c r="A57" s="689" t="s">
        <v>313</v>
      </c>
    </row>
    <row r="58" spans="1:3" x14ac:dyDescent="0.25">
      <c r="A58" s="686" t="s">
        <v>522</v>
      </c>
      <c r="B58" s="599"/>
    </row>
    <row r="59" spans="1:3" x14ac:dyDescent="0.25">
      <c r="A59" s="686" t="s">
        <v>523</v>
      </c>
      <c r="B59" s="599"/>
    </row>
    <row r="60" spans="1:3" x14ac:dyDescent="0.25">
      <c r="A60" s="686" t="s">
        <v>524</v>
      </c>
      <c r="B60" s="599"/>
    </row>
    <row r="61" spans="1:3" x14ac:dyDescent="0.25">
      <c r="A61" s="686" t="s">
        <v>525</v>
      </c>
      <c r="B61" s="688"/>
    </row>
    <row r="62" spans="1:3" x14ac:dyDescent="0.25">
      <c r="A62" s="686" t="s">
        <v>288</v>
      </c>
      <c r="C62" s="115">
        <f>SUM(B58:B61)</f>
        <v>0</v>
      </c>
    </row>
    <row r="63" spans="1:3" x14ac:dyDescent="0.25">
      <c r="A63" s="686"/>
    </row>
    <row r="64" spans="1:3" x14ac:dyDescent="0.25">
      <c r="A64" s="686"/>
    </row>
    <row r="65" spans="1:5" ht="30" x14ac:dyDescent="0.25">
      <c r="A65" s="689" t="s">
        <v>314</v>
      </c>
    </row>
    <row r="66" spans="1:5" x14ac:dyDescent="0.25">
      <c r="A66" s="686" t="s">
        <v>287</v>
      </c>
      <c r="B66" s="599"/>
    </row>
    <row r="67" spans="1:5" x14ac:dyDescent="0.25">
      <c r="A67" s="686" t="s">
        <v>315</v>
      </c>
      <c r="B67" s="599"/>
    </row>
    <row r="68" spans="1:5" x14ac:dyDescent="0.25">
      <c r="A68" s="686" t="s">
        <v>316</v>
      </c>
      <c r="B68" s="599"/>
    </row>
    <row r="69" spans="1:5" x14ac:dyDescent="0.25">
      <c r="A69" s="686" t="s">
        <v>317</v>
      </c>
      <c r="B69" s="599"/>
    </row>
    <row r="70" spans="1:5" x14ac:dyDescent="0.25">
      <c r="A70" s="686" t="s">
        <v>280</v>
      </c>
      <c r="B70" s="599"/>
    </row>
    <row r="71" spans="1:5" x14ac:dyDescent="0.25">
      <c r="A71" s="686" t="s">
        <v>318</v>
      </c>
      <c r="B71" s="688"/>
    </row>
    <row r="72" spans="1:5" x14ac:dyDescent="0.25">
      <c r="A72" s="686" t="s">
        <v>288</v>
      </c>
      <c r="C72" s="115">
        <f>SUM(B66:B71)</f>
        <v>0</v>
      </c>
    </row>
    <row r="73" spans="1:5" x14ac:dyDescent="0.25">
      <c r="A73" s="686"/>
    </row>
    <row r="74" spans="1:5" x14ac:dyDescent="0.25">
      <c r="A74" s="877" t="s">
        <v>725</v>
      </c>
      <c r="B74" s="104"/>
      <c r="C74" s="104"/>
      <c r="D74" s="182"/>
      <c r="E74" s="182"/>
    </row>
    <row r="75" spans="1:5" x14ac:dyDescent="0.25">
      <c r="A75" s="878" t="s">
        <v>733</v>
      </c>
      <c r="B75" s="599"/>
      <c r="C75" s="104"/>
      <c r="D75" s="182"/>
      <c r="E75" s="182"/>
    </row>
    <row r="76" spans="1:5" x14ac:dyDescent="0.25">
      <c r="A76" s="877"/>
      <c r="B76" s="599"/>
      <c r="C76" s="104"/>
      <c r="D76" s="182"/>
      <c r="E76" s="182"/>
    </row>
    <row r="77" spans="1:5" x14ac:dyDescent="0.25">
      <c r="A77" s="694"/>
      <c r="B77" s="599"/>
      <c r="C77" s="104"/>
      <c r="D77" s="182"/>
      <c r="E77" s="182"/>
    </row>
    <row r="78" spans="1:5" x14ac:dyDescent="0.25">
      <c r="A78" s="694"/>
      <c r="B78" s="688"/>
      <c r="C78" s="104">
        <f>SUM(B74:B78)</f>
        <v>0</v>
      </c>
      <c r="D78" s="182"/>
      <c r="E78" s="182"/>
    </row>
    <row r="79" spans="1:5" x14ac:dyDescent="0.25">
      <c r="A79" s="686"/>
    </row>
    <row r="80" spans="1:5" x14ac:dyDescent="0.25">
      <c r="A80" s="686"/>
    </row>
    <row r="81" spans="1:3" ht="18.75" x14ac:dyDescent="0.3">
      <c r="A81" s="691" t="s">
        <v>319</v>
      </c>
      <c r="B81" s="692" t="s">
        <v>421</v>
      </c>
      <c r="C81" s="692" t="s">
        <v>422</v>
      </c>
    </row>
    <row r="82" spans="1:3" x14ac:dyDescent="0.25">
      <c r="A82" s="686"/>
      <c r="B82" s="611"/>
      <c r="C82" s="611"/>
    </row>
    <row r="83" spans="1:3" x14ac:dyDescent="0.25">
      <c r="A83" s="686" t="s">
        <v>320</v>
      </c>
      <c r="B83" s="693">
        <f>+C95-B84-B86-B92-B94</f>
        <v>0</v>
      </c>
      <c r="C83" s="611"/>
    </row>
    <row r="84" spans="1:3" x14ac:dyDescent="0.25">
      <c r="A84" s="686" t="s">
        <v>272</v>
      </c>
      <c r="B84" s="611">
        <f>+C24</f>
        <v>0</v>
      </c>
      <c r="C84" s="611"/>
    </row>
    <row r="85" spans="1:3" x14ac:dyDescent="0.25">
      <c r="A85" s="686" t="s">
        <v>289</v>
      </c>
      <c r="B85" s="611"/>
      <c r="C85" s="611">
        <f>+C46</f>
        <v>0</v>
      </c>
    </row>
    <row r="86" spans="1:3" x14ac:dyDescent="0.25">
      <c r="A86" s="686" t="s">
        <v>321</v>
      </c>
      <c r="B86" s="611">
        <f>+C55</f>
        <v>0</v>
      </c>
      <c r="C86" s="611"/>
    </row>
    <row r="87" spans="1:3" x14ac:dyDescent="0.25">
      <c r="A87" s="686" t="s">
        <v>313</v>
      </c>
      <c r="B87" s="611"/>
      <c r="C87" s="611">
        <f>+C62</f>
        <v>0</v>
      </c>
    </row>
    <row r="88" spans="1:3" x14ac:dyDescent="0.25">
      <c r="A88" s="694" t="s">
        <v>322</v>
      </c>
      <c r="B88" s="611"/>
      <c r="C88" s="611"/>
    </row>
    <row r="89" spans="1:3" x14ac:dyDescent="0.25">
      <c r="A89" s="694" t="s">
        <v>323</v>
      </c>
      <c r="B89" s="611"/>
      <c r="C89" s="611"/>
    </row>
    <row r="90" spans="1:3" ht="30" x14ac:dyDescent="0.25">
      <c r="A90" s="686" t="s">
        <v>314</v>
      </c>
      <c r="B90" s="611"/>
      <c r="C90" s="611">
        <f>+C72</f>
        <v>0</v>
      </c>
    </row>
    <row r="91" spans="1:3" x14ac:dyDescent="0.25">
      <c r="A91" s="694" t="s">
        <v>819</v>
      </c>
      <c r="B91" s="594"/>
      <c r="C91" s="594">
        <f>+C78</f>
        <v>0</v>
      </c>
    </row>
    <row r="92" spans="1:3" x14ac:dyDescent="0.25">
      <c r="A92" s="694" t="s">
        <v>324</v>
      </c>
      <c r="B92" s="594"/>
      <c r="C92" s="594">
        <f>+'Determinación IIGG'!C23</f>
        <v>0</v>
      </c>
    </row>
    <row r="93" spans="1:3" x14ac:dyDescent="0.25">
      <c r="A93" s="694" t="s">
        <v>325</v>
      </c>
      <c r="B93" s="611"/>
      <c r="C93" s="611">
        <f>+'Patrimonio - BBPP'!B139</f>
        <v>0</v>
      </c>
    </row>
    <row r="94" spans="1:3" x14ac:dyDescent="0.25">
      <c r="A94" s="694" t="s">
        <v>326</v>
      </c>
      <c r="B94" s="547">
        <f>+'Patrimonio - BBPP'!C139</f>
        <v>0</v>
      </c>
      <c r="C94" s="547"/>
    </row>
    <row r="95" spans="1:3" x14ac:dyDescent="0.25">
      <c r="A95" s="686" t="s">
        <v>327</v>
      </c>
      <c r="B95" s="611">
        <f>SUM(B83:B94)</f>
        <v>0</v>
      </c>
      <c r="C95" s="611">
        <f>SUM(C84:C93)</f>
        <v>0</v>
      </c>
    </row>
    <row r="96" spans="1:3" x14ac:dyDescent="0.25">
      <c r="A96" s="686"/>
      <c r="B96" s="611"/>
      <c r="C96" s="611"/>
    </row>
    <row r="97" spans="1:1" x14ac:dyDescent="0.25">
      <c r="A97" s="686"/>
    </row>
    <row r="98" spans="1:1" x14ac:dyDescent="0.25">
      <c r="A98" s="686"/>
    </row>
    <row r="99" spans="1:1" x14ac:dyDescent="0.25">
      <c r="A99" s="686"/>
    </row>
    <row r="100" spans="1:1" x14ac:dyDescent="0.25">
      <c r="A100" s="686"/>
    </row>
    <row r="101" spans="1:1" x14ac:dyDescent="0.25">
      <c r="A101" s="686"/>
    </row>
    <row r="102" spans="1:1" x14ac:dyDescent="0.25">
      <c r="A102" s="686"/>
    </row>
    <row r="103" spans="1:1" x14ac:dyDescent="0.25">
      <c r="A103" s="686"/>
    </row>
    <row r="104" spans="1:1" x14ac:dyDescent="0.25">
      <c r="A104" s="686"/>
    </row>
    <row r="105" spans="1:1" x14ac:dyDescent="0.25">
      <c r="A105" s="686"/>
    </row>
    <row r="106" spans="1:1" x14ac:dyDescent="0.25">
      <c r="A106" s="686"/>
    </row>
    <row r="107" spans="1:1" x14ac:dyDescent="0.25">
      <c r="A107" s="686"/>
    </row>
    <row r="108" spans="1:1" x14ac:dyDescent="0.25">
      <c r="A108" s="686"/>
    </row>
    <row r="109" spans="1:1" x14ac:dyDescent="0.25">
      <c r="A109" s="686"/>
    </row>
    <row r="110" spans="1:1" x14ac:dyDescent="0.25">
      <c r="A110" s="686"/>
    </row>
    <row r="111" spans="1:1" x14ac:dyDescent="0.25">
      <c r="A111" s="686"/>
    </row>
    <row r="112" spans="1:1" x14ac:dyDescent="0.25">
      <c r="A112" s="686"/>
    </row>
    <row r="113" spans="1:1" x14ac:dyDescent="0.25">
      <c r="A113" s="686"/>
    </row>
    <row r="114" spans="1:1" x14ac:dyDescent="0.25">
      <c r="A114" s="686"/>
    </row>
    <row r="115" spans="1:1" x14ac:dyDescent="0.25">
      <c r="A115" s="686"/>
    </row>
    <row r="116" spans="1:1" x14ac:dyDescent="0.25">
      <c r="A116" s="686"/>
    </row>
    <row r="117" spans="1:1" x14ac:dyDescent="0.25">
      <c r="A117" s="686"/>
    </row>
    <row r="118" spans="1:1" x14ac:dyDescent="0.25">
      <c r="A118" s="686"/>
    </row>
    <row r="119" spans="1:1" x14ac:dyDescent="0.25">
      <c r="A119" s="686"/>
    </row>
    <row r="120" spans="1:1" x14ac:dyDescent="0.25">
      <c r="A120" s="686"/>
    </row>
    <row r="121" spans="1:1" x14ac:dyDescent="0.25">
      <c r="A121" s="686"/>
    </row>
    <row r="122" spans="1:1" x14ac:dyDescent="0.25">
      <c r="A122" s="686"/>
    </row>
    <row r="123" spans="1:1" x14ac:dyDescent="0.25">
      <c r="A123" s="686"/>
    </row>
    <row r="124" spans="1:1" x14ac:dyDescent="0.25">
      <c r="A124" s="686"/>
    </row>
    <row r="125" spans="1:1" x14ac:dyDescent="0.25">
      <c r="A125" s="686"/>
    </row>
    <row r="126" spans="1:1" x14ac:dyDescent="0.25">
      <c r="A126" s="686"/>
    </row>
    <row r="127" spans="1:1" x14ac:dyDescent="0.25">
      <c r="A127" s="686"/>
    </row>
  </sheetData>
  <sheetProtection password="CF2F"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showGridLines="0" zoomScale="85" zoomScaleNormal="85" workbookViewId="0">
      <selection activeCell="F15" sqref="F15"/>
    </sheetView>
  </sheetViews>
  <sheetFormatPr baseColWidth="10" defaultRowHeight="15" x14ac:dyDescent="0.25"/>
  <cols>
    <col min="1" max="1" width="3.5703125" style="11" customWidth="1"/>
    <col min="2" max="2" width="63.5703125" style="11" customWidth="1"/>
    <col min="3" max="3" width="15" style="845" bestFit="1" customWidth="1"/>
    <col min="4" max="4" width="4.5703125" style="11" customWidth="1"/>
    <col min="5" max="5" width="31.42578125" style="11" bestFit="1" customWidth="1"/>
    <col min="6" max="6" width="14" style="845" bestFit="1" customWidth="1"/>
    <col min="7" max="16384" width="11.42578125" style="11"/>
  </cols>
  <sheetData>
    <row r="1" spans="2:10" s="5" customFormat="1" ht="9" customHeight="1" thickBot="1" x14ac:dyDescent="0.3"/>
    <row r="2" spans="2:10" s="5" customFormat="1" ht="9" customHeight="1" x14ac:dyDescent="0.25">
      <c r="J2" s="960" t="s">
        <v>736</v>
      </c>
    </row>
    <row r="3" spans="2:10" s="5" customFormat="1" ht="9" customHeight="1" x14ac:dyDescent="0.25">
      <c r="J3" s="961"/>
    </row>
    <row r="4" spans="2:10" s="5" customFormat="1" ht="9" customHeight="1" x14ac:dyDescent="0.25">
      <c r="J4" s="961"/>
    </row>
    <row r="5" spans="2:10" s="5" customFormat="1" ht="9" customHeight="1" thickBot="1" x14ac:dyDescent="0.3">
      <c r="J5" s="962"/>
    </row>
    <row r="6" spans="2:10" s="6" customFormat="1" ht="9" customHeight="1" thickBot="1" x14ac:dyDescent="0.3"/>
    <row r="7" spans="2:10" ht="18.75" x14ac:dyDescent="0.3">
      <c r="B7" s="844"/>
      <c r="F7" s="846"/>
      <c r="G7" s="847"/>
    </row>
    <row r="8" spans="2:10" ht="18.75" x14ac:dyDescent="0.3">
      <c r="B8" s="844" t="s">
        <v>161</v>
      </c>
      <c r="F8" s="848" t="s">
        <v>110</v>
      </c>
      <c r="G8" s="849" t="s">
        <v>160</v>
      </c>
    </row>
    <row r="10" spans="2:10" ht="15.75" x14ac:dyDescent="0.25">
      <c r="B10" s="850" t="s">
        <v>159</v>
      </c>
    </row>
    <row r="12" spans="2:10" x14ac:dyDescent="0.25">
      <c r="B12" s="126" t="s">
        <v>158</v>
      </c>
      <c r="E12" s="126" t="s">
        <v>157</v>
      </c>
    </row>
    <row r="14" spans="2:10" x14ac:dyDescent="0.25">
      <c r="B14" s="126" t="s">
        <v>156</v>
      </c>
      <c r="E14" s="126" t="s">
        <v>155</v>
      </c>
    </row>
    <row r="15" spans="2:10" ht="12.2" customHeight="1" x14ac:dyDescent="0.25">
      <c r="B15" s="11" t="s">
        <v>154</v>
      </c>
      <c r="C15" s="851">
        <v>0</v>
      </c>
      <c r="E15" s="11" t="s">
        <v>153</v>
      </c>
      <c r="F15" s="851">
        <v>0</v>
      </c>
    </row>
    <row r="16" spans="2:10" x14ac:dyDescent="0.25">
      <c r="B16" s="11" t="s">
        <v>152</v>
      </c>
      <c r="C16" s="851">
        <v>0</v>
      </c>
      <c r="E16" s="11" t="s">
        <v>151</v>
      </c>
      <c r="F16" s="851">
        <v>0</v>
      </c>
    </row>
    <row r="17" spans="2:6" x14ac:dyDescent="0.25">
      <c r="B17" s="11" t="s">
        <v>150</v>
      </c>
      <c r="C17" s="851">
        <v>0</v>
      </c>
      <c r="E17" s="11" t="s">
        <v>135</v>
      </c>
      <c r="F17" s="851">
        <v>0</v>
      </c>
    </row>
    <row r="18" spans="2:6" x14ac:dyDescent="0.25">
      <c r="B18" s="11" t="s">
        <v>149</v>
      </c>
      <c r="C18" s="851">
        <v>0</v>
      </c>
      <c r="E18" s="11" t="s">
        <v>92</v>
      </c>
      <c r="F18" s="851">
        <v>0</v>
      </c>
    </row>
    <row r="19" spans="2:6" x14ac:dyDescent="0.25">
      <c r="B19" s="11" t="s">
        <v>92</v>
      </c>
      <c r="C19" s="851">
        <v>0</v>
      </c>
      <c r="F19" s="851"/>
    </row>
    <row r="20" spans="2:6" x14ac:dyDescent="0.25">
      <c r="C20" s="851"/>
      <c r="E20" s="126" t="s">
        <v>148</v>
      </c>
      <c r="F20" s="851"/>
    </row>
    <row r="21" spans="2:6" x14ac:dyDescent="0.25">
      <c r="B21" s="126" t="s">
        <v>108</v>
      </c>
      <c r="C21" s="851"/>
      <c r="E21" s="11" t="s">
        <v>147</v>
      </c>
      <c r="F21" s="851">
        <v>0</v>
      </c>
    </row>
    <row r="22" spans="2:6" x14ac:dyDescent="0.25">
      <c r="B22" s="11" t="s">
        <v>146</v>
      </c>
      <c r="C22" s="851">
        <v>0</v>
      </c>
      <c r="E22" s="11" t="s">
        <v>145</v>
      </c>
      <c r="F22" s="851">
        <v>0</v>
      </c>
    </row>
    <row r="23" spans="2:6" x14ac:dyDescent="0.25">
      <c r="B23" s="11" t="s">
        <v>144</v>
      </c>
      <c r="C23" s="851">
        <v>0</v>
      </c>
      <c r="E23" s="11" t="s">
        <v>143</v>
      </c>
      <c r="F23" s="851"/>
    </row>
    <row r="24" spans="2:6" x14ac:dyDescent="0.25">
      <c r="B24" s="11" t="s">
        <v>142</v>
      </c>
      <c r="C24" s="851">
        <v>0</v>
      </c>
      <c r="E24" s="11" t="s">
        <v>141</v>
      </c>
      <c r="F24" s="851"/>
    </row>
    <row r="25" spans="2:6" ht="15.75" customHeight="1" x14ac:dyDescent="0.25">
      <c r="B25" s="11" t="s">
        <v>140</v>
      </c>
      <c r="C25" s="851">
        <v>0</v>
      </c>
      <c r="E25" s="11" t="s">
        <v>139</v>
      </c>
      <c r="F25" s="851"/>
    </row>
    <row r="26" spans="2:6" ht="15.75" customHeight="1" x14ac:dyDescent="0.25">
      <c r="B26" s="11" t="s">
        <v>92</v>
      </c>
      <c r="C26" s="851"/>
      <c r="E26" s="11" t="s">
        <v>92</v>
      </c>
      <c r="F26" s="851"/>
    </row>
    <row r="27" spans="2:6" ht="15.75" customHeight="1" x14ac:dyDescent="0.25">
      <c r="C27" s="851"/>
      <c r="F27" s="851"/>
    </row>
    <row r="28" spans="2:6" x14ac:dyDescent="0.25">
      <c r="B28" s="126" t="s">
        <v>138</v>
      </c>
      <c r="C28" s="851"/>
      <c r="F28" s="851"/>
    </row>
    <row r="29" spans="2:6" x14ac:dyDescent="0.25">
      <c r="B29" s="11" t="s">
        <v>137</v>
      </c>
      <c r="C29" s="851">
        <v>0</v>
      </c>
      <c r="E29" s="126" t="s">
        <v>136</v>
      </c>
      <c r="F29" s="851">
        <v>0</v>
      </c>
    </row>
    <row r="30" spans="2:6" x14ac:dyDescent="0.25">
      <c r="B30" s="11" t="s">
        <v>135</v>
      </c>
      <c r="C30" s="851">
        <v>0</v>
      </c>
      <c r="E30" s="11" t="s">
        <v>134</v>
      </c>
      <c r="F30" s="851"/>
    </row>
    <row r="31" spans="2:6" x14ac:dyDescent="0.25">
      <c r="B31" s="11" t="s">
        <v>133</v>
      </c>
      <c r="C31" s="851">
        <v>0</v>
      </c>
      <c r="E31" s="11" t="s">
        <v>132</v>
      </c>
      <c r="F31" s="851"/>
    </row>
    <row r="32" spans="2:6" x14ac:dyDescent="0.25">
      <c r="B32" s="11" t="s">
        <v>131</v>
      </c>
      <c r="C32" s="851">
        <v>0</v>
      </c>
      <c r="E32" s="11" t="s">
        <v>92</v>
      </c>
      <c r="F32" s="851"/>
    </row>
    <row r="33" spans="2:7" x14ac:dyDescent="0.25">
      <c r="B33" s="11" t="s">
        <v>726</v>
      </c>
      <c r="C33" s="851">
        <v>0</v>
      </c>
      <c r="F33" s="851"/>
    </row>
    <row r="34" spans="2:7" x14ac:dyDescent="0.25">
      <c r="B34" s="11" t="s">
        <v>92</v>
      </c>
      <c r="C34" s="851"/>
      <c r="F34" s="851"/>
    </row>
    <row r="35" spans="2:7" x14ac:dyDescent="0.25">
      <c r="C35" s="851"/>
      <c r="F35" s="851"/>
    </row>
    <row r="36" spans="2:7" x14ac:dyDescent="0.25">
      <c r="B36" s="126" t="s">
        <v>727</v>
      </c>
      <c r="C36" s="851"/>
      <c r="E36" s="126" t="s">
        <v>130</v>
      </c>
      <c r="F36" s="851"/>
    </row>
    <row r="37" spans="2:7" x14ac:dyDescent="0.25">
      <c r="B37" s="11" t="s">
        <v>728</v>
      </c>
      <c r="C37" s="851">
        <v>0</v>
      </c>
      <c r="E37" s="11" t="s">
        <v>129</v>
      </c>
      <c r="F37" s="851"/>
    </row>
    <row r="38" spans="2:7" x14ac:dyDescent="0.25">
      <c r="B38" s="11" t="s">
        <v>92</v>
      </c>
      <c r="C38" s="851">
        <v>0</v>
      </c>
      <c r="E38" s="11" t="s">
        <v>92</v>
      </c>
      <c r="F38" s="851"/>
    </row>
    <row r="39" spans="2:7" x14ac:dyDescent="0.25">
      <c r="C39" s="851"/>
      <c r="F39" s="851"/>
    </row>
    <row r="40" spans="2:7" x14ac:dyDescent="0.25">
      <c r="B40" s="126" t="s">
        <v>128</v>
      </c>
      <c r="C40" s="851"/>
      <c r="E40" s="126" t="s">
        <v>127</v>
      </c>
      <c r="F40" s="851"/>
    </row>
    <row r="41" spans="2:7" x14ac:dyDescent="0.25">
      <c r="B41" s="11" t="s">
        <v>729</v>
      </c>
      <c r="C41" s="851">
        <v>0</v>
      </c>
      <c r="E41" s="11" t="s">
        <v>126</v>
      </c>
      <c r="F41" s="851">
        <v>0</v>
      </c>
      <c r="G41" s="845"/>
    </row>
    <row r="42" spans="2:7" x14ac:dyDescent="0.25">
      <c r="B42" s="11" t="s">
        <v>730</v>
      </c>
      <c r="C42" s="851">
        <v>0</v>
      </c>
      <c r="F42" s="851"/>
      <c r="G42" s="845"/>
    </row>
    <row r="43" spans="2:7" x14ac:dyDescent="0.25">
      <c r="B43" s="11" t="s">
        <v>731</v>
      </c>
      <c r="C43" s="851">
        <v>0</v>
      </c>
      <c r="E43" s="11" t="s">
        <v>125</v>
      </c>
      <c r="F43" s="851"/>
      <c r="G43" s="845"/>
    </row>
    <row r="44" spans="2:7" x14ac:dyDescent="0.25">
      <c r="B44" s="11" t="s">
        <v>732</v>
      </c>
      <c r="C44" s="851">
        <v>0</v>
      </c>
      <c r="E44" s="11" t="s">
        <v>92</v>
      </c>
      <c r="F44" s="851">
        <v>0</v>
      </c>
      <c r="G44" s="845"/>
    </row>
    <row r="45" spans="2:7" x14ac:dyDescent="0.25">
      <c r="B45" s="11" t="s">
        <v>124</v>
      </c>
      <c r="C45" s="851">
        <v>0</v>
      </c>
      <c r="F45" s="851"/>
      <c r="G45" s="845"/>
    </row>
    <row r="46" spans="2:7" x14ac:dyDescent="0.25">
      <c r="B46" s="11" t="s">
        <v>92</v>
      </c>
      <c r="C46" s="851">
        <v>0</v>
      </c>
      <c r="F46" s="851"/>
    </row>
    <row r="47" spans="2:7" x14ac:dyDescent="0.25">
      <c r="C47" s="851"/>
      <c r="F47" s="851"/>
    </row>
    <row r="48" spans="2:7" x14ac:dyDescent="0.25">
      <c r="B48" s="126" t="s">
        <v>123</v>
      </c>
      <c r="C48" s="851"/>
      <c r="F48" s="851"/>
    </row>
    <row r="49" spans="2:6" x14ac:dyDescent="0.25">
      <c r="B49" s="11" t="s">
        <v>122</v>
      </c>
      <c r="C49" s="851">
        <v>0</v>
      </c>
      <c r="F49" s="851"/>
    </row>
    <row r="50" spans="2:6" x14ac:dyDescent="0.25">
      <c r="B50" s="11" t="s">
        <v>121</v>
      </c>
      <c r="C50" s="851">
        <v>0</v>
      </c>
      <c r="F50" s="851"/>
    </row>
    <row r="51" spans="2:6" x14ac:dyDescent="0.25">
      <c r="C51" s="851"/>
      <c r="F51" s="851"/>
    </row>
    <row r="52" spans="2:6" ht="15.75" thickBot="1" x14ac:dyDescent="0.3">
      <c r="B52" s="163" t="s">
        <v>120</v>
      </c>
      <c r="C52" s="852">
        <f>SUM(C14:C51)</f>
        <v>0</v>
      </c>
      <c r="D52" s="163"/>
      <c r="E52" s="163"/>
      <c r="F52" s="852">
        <f>SUM(F14:F51)</f>
        <v>0</v>
      </c>
    </row>
    <row r="53" spans="2:6" ht="15.75" thickTop="1" x14ac:dyDescent="0.25"/>
    <row r="54" spans="2:6" x14ac:dyDescent="0.25">
      <c r="B54" s="11" t="s">
        <v>119</v>
      </c>
    </row>
    <row r="56" spans="2:6" x14ac:dyDescent="0.25">
      <c r="B56" s="11" t="s">
        <v>118</v>
      </c>
    </row>
    <row r="57" spans="2:6" x14ac:dyDescent="0.25">
      <c r="B57" s="11" t="s">
        <v>117</v>
      </c>
    </row>
    <row r="58" spans="2:6" x14ac:dyDescent="0.25">
      <c r="B58" s="11" t="s">
        <v>116</v>
      </c>
    </row>
    <row r="59" spans="2:6" x14ac:dyDescent="0.25">
      <c r="B59" s="11" t="s">
        <v>115</v>
      </c>
    </row>
    <row r="60" spans="2:6" x14ac:dyDescent="0.25">
      <c r="B60" s="11" t="s">
        <v>114</v>
      </c>
    </row>
  </sheetData>
  <mergeCells count="1">
    <mergeCell ref="J2:J5"/>
  </mergeCells>
  <pageMargins left="0.39370078740157483" right="0.39370078740157483" top="0.39370078740157483" bottom="0.39370078740157483" header="0" footer="0"/>
  <pageSetup paperSize="9" scale="6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="85" zoomScaleNormal="85" workbookViewId="0">
      <selection activeCell="M24" sqref="M24"/>
    </sheetView>
  </sheetViews>
  <sheetFormatPr baseColWidth="10" defaultColWidth="11.42578125" defaultRowHeight="15" x14ac:dyDescent="0.25"/>
  <cols>
    <col min="1" max="1" width="3.5703125" style="857" customWidth="1"/>
    <col min="2" max="2" width="13" style="857" customWidth="1"/>
    <col min="3" max="3" width="12.42578125" style="857" customWidth="1"/>
    <col min="4" max="4" width="11.42578125" style="857"/>
    <col min="5" max="5" width="13.42578125" style="857" bestFit="1" customWidth="1"/>
    <col min="6" max="16384" width="11.42578125" style="857"/>
  </cols>
  <sheetData>
    <row r="1" spans="1:15" s="5" customFormat="1" ht="9" customHeight="1" thickBot="1" x14ac:dyDescent="0.3"/>
    <row r="2" spans="1:15" s="5" customFormat="1" ht="9" customHeight="1" x14ac:dyDescent="0.25">
      <c r="O2" s="960" t="str">
        <f>+$B$10&amp;" "&amp;$C$10</f>
        <v>Periodo Fiscal 2024</v>
      </c>
    </row>
    <row r="3" spans="1:15" s="5" customFormat="1" ht="9" customHeight="1" x14ac:dyDescent="0.25">
      <c r="O3" s="961"/>
    </row>
    <row r="4" spans="1:15" s="5" customFormat="1" ht="9" customHeight="1" x14ac:dyDescent="0.25">
      <c r="O4" s="961"/>
    </row>
    <row r="5" spans="1:15" s="5" customFormat="1" ht="9" customHeight="1" thickBot="1" x14ac:dyDescent="0.3">
      <c r="O5" s="962"/>
    </row>
    <row r="6" spans="1:15" s="6" customFormat="1" ht="9" customHeight="1" thickBot="1" x14ac:dyDescent="0.3"/>
    <row r="7" spans="1:15" ht="20.100000000000001" customHeight="1" thickBot="1" x14ac:dyDescent="0.3">
      <c r="A7" s="853"/>
      <c r="B7" s="854"/>
      <c r="C7" s="853"/>
      <c r="D7" s="855"/>
      <c r="E7" s="856"/>
    </row>
    <row r="8" spans="1:15" ht="20.100000000000001" customHeight="1" thickBot="1" x14ac:dyDescent="0.3">
      <c r="A8" s="853"/>
      <c r="B8" s="963" t="s">
        <v>109</v>
      </c>
      <c r="C8" s="964"/>
      <c r="D8" s="964"/>
      <c r="E8" s="965"/>
      <c r="G8" s="858" t="s">
        <v>110</v>
      </c>
      <c r="H8" s="859" t="s">
        <v>111</v>
      </c>
    </row>
    <row r="9" spans="1:15" ht="20.100000000000001" customHeight="1" thickBot="1" x14ac:dyDescent="0.3">
      <c r="A9" s="853"/>
      <c r="B9" s="853"/>
      <c r="C9" s="853"/>
      <c r="D9" s="853"/>
      <c r="E9" s="853"/>
    </row>
    <row r="10" spans="1:15" ht="20.100000000000001" customHeight="1" thickBot="1" x14ac:dyDescent="0.3">
      <c r="A10" s="853"/>
      <c r="B10" s="860" t="s">
        <v>112</v>
      </c>
      <c r="C10" s="861">
        <v>2024</v>
      </c>
      <c r="D10" s="853"/>
      <c r="E10" s="853"/>
    </row>
    <row r="11" spans="1:15" ht="20.100000000000001" customHeight="1" x14ac:dyDescent="0.25">
      <c r="A11" s="853"/>
      <c r="B11" s="853"/>
      <c r="C11" s="853"/>
      <c r="D11" s="853"/>
      <c r="E11" s="853"/>
    </row>
    <row r="12" spans="1:15" ht="20.100000000000001" customHeight="1" thickBot="1" x14ac:dyDescent="0.3">
      <c r="A12" s="853"/>
      <c r="B12" s="862" t="s">
        <v>113</v>
      </c>
      <c r="C12" s="863" t="s">
        <v>111</v>
      </c>
      <c r="D12" s="853"/>
      <c r="E12" s="853"/>
    </row>
    <row r="13" spans="1:15" ht="20.100000000000001" customHeight="1" thickBot="1" x14ac:dyDescent="0.3">
      <c r="A13" s="853"/>
      <c r="B13" s="864">
        <v>45261</v>
      </c>
      <c r="C13" s="865">
        <v>3533.1922</v>
      </c>
      <c r="D13" s="853"/>
    </row>
    <row r="14" spans="1:15" ht="20.100000000000001" customHeight="1" thickBot="1" x14ac:dyDescent="0.3">
      <c r="A14" s="853"/>
      <c r="B14" s="864">
        <v>45292</v>
      </c>
      <c r="C14" s="865">
        <v>4261.5324000000001</v>
      </c>
      <c r="D14" s="853"/>
    </row>
    <row r="15" spans="1:15" ht="20.100000000000001" customHeight="1" thickBot="1" x14ac:dyDescent="0.3">
      <c r="A15" s="853"/>
      <c r="B15" s="864">
        <v>45323</v>
      </c>
      <c r="C15" s="865">
        <v>4825.7880999999998</v>
      </c>
      <c r="D15" s="853"/>
    </row>
    <row r="16" spans="1:15" ht="20.100000000000001" customHeight="1" thickBot="1" x14ac:dyDescent="0.3">
      <c r="A16" s="853"/>
      <c r="B16" s="864">
        <v>45352</v>
      </c>
      <c r="C16" s="865">
        <v>5357.0928999999996</v>
      </c>
      <c r="D16" s="853"/>
    </row>
    <row r="17" spans="1:5" ht="20.100000000000001" customHeight="1" thickBot="1" x14ac:dyDescent="0.3">
      <c r="A17" s="853"/>
      <c r="B17" s="864">
        <v>45383</v>
      </c>
      <c r="C17" s="865">
        <v>5830.2271000000001</v>
      </c>
      <c r="D17" s="853"/>
    </row>
    <row r="18" spans="1:5" ht="20.100000000000001" customHeight="1" thickBot="1" x14ac:dyDescent="0.3">
      <c r="A18" s="853"/>
      <c r="B18" s="864">
        <v>45413</v>
      </c>
      <c r="C18" s="865">
        <v>6073.7165000000005</v>
      </c>
      <c r="D18" s="853"/>
    </row>
    <row r="19" spans="1:5" ht="20.100000000000001" customHeight="1" thickBot="1" x14ac:dyDescent="0.3">
      <c r="A19" s="853"/>
      <c r="B19" s="864">
        <v>45444</v>
      </c>
      <c r="C19" s="865">
        <v>6351.7145</v>
      </c>
      <c r="D19" s="853"/>
    </row>
    <row r="20" spans="1:5" ht="20.100000000000001" customHeight="1" thickBot="1" x14ac:dyDescent="0.3">
      <c r="A20" s="853"/>
      <c r="B20" s="864">
        <v>45474</v>
      </c>
      <c r="C20" s="865">
        <v>6607.7479000000003</v>
      </c>
      <c r="D20" s="853"/>
    </row>
    <row r="21" spans="1:5" ht="20.100000000000001" customHeight="1" thickBot="1" x14ac:dyDescent="0.3">
      <c r="A21" s="853"/>
      <c r="B21" s="864">
        <v>45505</v>
      </c>
      <c r="C21" s="865">
        <v>6883.4412000000002</v>
      </c>
      <c r="D21" s="853"/>
    </row>
    <row r="22" spans="1:5" ht="20.100000000000001" customHeight="1" thickBot="1" x14ac:dyDescent="0.3">
      <c r="A22" s="853"/>
      <c r="B22" s="864">
        <v>45536</v>
      </c>
      <c r="C22" s="865">
        <v>7122.2421000000004</v>
      </c>
      <c r="D22" s="853"/>
    </row>
    <row r="23" spans="1:5" ht="20.100000000000001" customHeight="1" thickBot="1" x14ac:dyDescent="0.3">
      <c r="A23" s="853"/>
      <c r="B23" s="864">
        <v>45566</v>
      </c>
      <c r="C23" s="865">
        <v>7313.9542000000001</v>
      </c>
      <c r="D23" s="853"/>
    </row>
    <row r="24" spans="1:5" ht="20.100000000000001" customHeight="1" thickBot="1" x14ac:dyDescent="0.3">
      <c r="A24" s="853"/>
      <c r="B24" s="864">
        <v>45597</v>
      </c>
      <c r="C24" s="865">
        <v>7491.4314000000004</v>
      </c>
      <c r="D24" s="853"/>
    </row>
    <row r="25" spans="1:5" ht="20.100000000000001" customHeight="1" x14ac:dyDescent="0.25">
      <c r="A25" s="853"/>
      <c r="B25" s="866">
        <v>45627</v>
      </c>
      <c r="C25" s="867">
        <v>7694.0074999999997</v>
      </c>
      <c r="D25" s="853"/>
    </row>
    <row r="26" spans="1:5" ht="20.100000000000001" customHeight="1" x14ac:dyDescent="0.25">
      <c r="A26" s="853"/>
      <c r="B26" s="853"/>
      <c r="C26" s="853"/>
      <c r="D26" s="853"/>
      <c r="E26" s="853"/>
    </row>
    <row r="27" spans="1:5" ht="20.100000000000001" customHeight="1" x14ac:dyDescent="0.25">
      <c r="A27" s="853"/>
      <c r="B27" s="853"/>
      <c r="C27" s="853"/>
      <c r="D27" s="853"/>
      <c r="E27" s="853"/>
    </row>
    <row r="28" spans="1:5" ht="20.100000000000001" customHeight="1" x14ac:dyDescent="0.25">
      <c r="A28" s="853"/>
      <c r="B28" s="853"/>
      <c r="C28" s="853"/>
      <c r="D28" s="853"/>
      <c r="E28" s="853"/>
    </row>
    <row r="29" spans="1:5" ht="20.100000000000001" customHeight="1" x14ac:dyDescent="0.25">
      <c r="A29" s="853"/>
      <c r="B29" s="853"/>
      <c r="C29" s="853"/>
      <c r="D29" s="853"/>
      <c r="E29" s="853"/>
    </row>
    <row r="30" spans="1:5" ht="20.100000000000001" customHeight="1" x14ac:dyDescent="0.25">
      <c r="A30" s="853"/>
      <c r="B30" s="853"/>
      <c r="C30" s="853"/>
      <c r="D30" s="853"/>
      <c r="E30" s="853"/>
    </row>
    <row r="31" spans="1:5" ht="20.100000000000001" customHeight="1" x14ac:dyDescent="0.25">
      <c r="A31" s="853"/>
      <c r="B31" s="853"/>
      <c r="C31" s="853"/>
      <c r="D31" s="853"/>
      <c r="E31" s="853"/>
    </row>
    <row r="32" spans="1:5" ht="20.100000000000001" customHeight="1" x14ac:dyDescent="0.25">
      <c r="A32" s="853"/>
      <c r="B32" s="853"/>
      <c r="C32" s="853"/>
      <c r="D32" s="853"/>
      <c r="E32" s="853"/>
    </row>
    <row r="33" spans="1:5" ht="20.100000000000001" customHeight="1" x14ac:dyDescent="0.25">
      <c r="A33" s="853"/>
      <c r="B33" s="853"/>
      <c r="C33" s="853"/>
      <c r="D33" s="853"/>
      <c r="E33" s="853"/>
    </row>
    <row r="34" spans="1:5" ht="20.100000000000001" customHeight="1" x14ac:dyDescent="0.25">
      <c r="A34" s="853"/>
      <c r="B34" s="853"/>
      <c r="C34" s="853"/>
      <c r="D34" s="853"/>
      <c r="E34" s="853"/>
    </row>
    <row r="35" spans="1:5" ht="20.100000000000001" customHeight="1" x14ac:dyDescent="0.25">
      <c r="A35" s="853"/>
      <c r="B35" s="853"/>
      <c r="C35" s="853"/>
      <c r="D35" s="853"/>
      <c r="E35" s="853"/>
    </row>
    <row r="36" spans="1:5" ht="20.100000000000001" customHeight="1" x14ac:dyDescent="0.25">
      <c r="A36" s="853"/>
      <c r="B36" s="853"/>
      <c r="C36" s="853"/>
      <c r="D36" s="853"/>
      <c r="E36" s="853"/>
    </row>
    <row r="37" spans="1:5" ht="20.100000000000001" customHeight="1" x14ac:dyDescent="0.25">
      <c r="A37" s="853"/>
      <c r="B37" s="853"/>
      <c r="C37" s="853"/>
      <c r="D37" s="853"/>
      <c r="E37" s="853"/>
    </row>
    <row r="38" spans="1:5" ht="20.100000000000001" customHeight="1" x14ac:dyDescent="0.25">
      <c r="A38" s="853"/>
      <c r="B38" s="853"/>
      <c r="C38" s="853"/>
      <c r="D38" s="853"/>
      <c r="E38" s="853"/>
    </row>
    <row r="39" spans="1:5" ht="20.100000000000001" customHeight="1" x14ac:dyDescent="0.25">
      <c r="A39" s="853"/>
      <c r="B39" s="853"/>
      <c r="C39" s="853"/>
      <c r="D39" s="853"/>
      <c r="E39" s="853"/>
    </row>
    <row r="40" spans="1:5" ht="20.100000000000001" customHeight="1" x14ac:dyDescent="0.25">
      <c r="A40" s="853"/>
      <c r="B40" s="853"/>
      <c r="C40" s="853"/>
      <c r="D40" s="853"/>
      <c r="E40" s="853"/>
    </row>
    <row r="41" spans="1:5" ht="20.100000000000001" customHeight="1" x14ac:dyDescent="0.25">
      <c r="A41" s="853"/>
      <c r="B41" s="853"/>
      <c r="C41" s="853"/>
      <c r="D41" s="853"/>
      <c r="E41" s="853"/>
    </row>
    <row r="42" spans="1:5" ht="20.100000000000001" customHeight="1" x14ac:dyDescent="0.25">
      <c r="A42" s="853"/>
      <c r="B42" s="853"/>
      <c r="C42" s="853"/>
      <c r="D42" s="853"/>
      <c r="E42" s="853"/>
    </row>
    <row r="43" spans="1:5" ht="20.100000000000001" customHeight="1" x14ac:dyDescent="0.25">
      <c r="A43" s="853"/>
      <c r="B43" s="853"/>
      <c r="C43" s="853"/>
      <c r="D43" s="853"/>
      <c r="E43" s="853"/>
    </row>
    <row r="44" spans="1:5" ht="20.100000000000001" customHeight="1" x14ac:dyDescent="0.25">
      <c r="A44" s="853"/>
      <c r="B44" s="853"/>
      <c r="C44" s="853"/>
      <c r="D44" s="853"/>
      <c r="E44" s="853"/>
    </row>
    <row r="45" spans="1:5" ht="20.100000000000001" customHeight="1" x14ac:dyDescent="0.25">
      <c r="A45" s="853"/>
      <c r="B45" s="853"/>
      <c r="C45" s="853"/>
      <c r="D45" s="853"/>
      <c r="E45" s="853"/>
    </row>
    <row r="46" spans="1:5" ht="20.100000000000001" customHeight="1" x14ac:dyDescent="0.25">
      <c r="A46" s="853"/>
      <c r="B46" s="853"/>
      <c r="C46" s="853"/>
      <c r="D46" s="853"/>
      <c r="E46" s="853"/>
    </row>
    <row r="47" spans="1:5" ht="20.100000000000001" customHeight="1" x14ac:dyDescent="0.25">
      <c r="A47" s="853"/>
      <c r="B47" s="853"/>
      <c r="C47" s="853"/>
      <c r="D47" s="853"/>
      <c r="E47" s="853"/>
    </row>
    <row r="48" spans="1:5" ht="20.100000000000001" customHeight="1" x14ac:dyDescent="0.25">
      <c r="A48" s="853"/>
      <c r="B48" s="853"/>
      <c r="C48" s="853"/>
      <c r="D48" s="853"/>
      <c r="E48" s="853"/>
    </row>
    <row r="49" spans="1:5" ht="20.100000000000001" customHeight="1" x14ac:dyDescent="0.25">
      <c r="A49" s="853"/>
      <c r="B49" s="853"/>
      <c r="C49" s="853"/>
      <c r="D49" s="853"/>
      <c r="E49" s="853"/>
    </row>
    <row r="50" spans="1:5" ht="20.100000000000001" customHeight="1" x14ac:dyDescent="0.25">
      <c r="A50" s="853"/>
      <c r="B50" s="853"/>
      <c r="C50" s="853"/>
      <c r="D50" s="853"/>
      <c r="E50" s="853"/>
    </row>
    <row r="51" spans="1:5" ht="20.100000000000001" customHeight="1" x14ac:dyDescent="0.25">
      <c r="A51" s="853"/>
      <c r="B51" s="853"/>
      <c r="C51" s="853"/>
      <c r="D51" s="853"/>
      <c r="E51" s="853"/>
    </row>
    <row r="52" spans="1:5" ht="20.100000000000001" customHeight="1" x14ac:dyDescent="0.25">
      <c r="A52" s="853"/>
      <c r="B52" s="853"/>
      <c r="C52" s="853"/>
      <c r="D52" s="853"/>
      <c r="E52" s="853"/>
    </row>
    <row r="53" spans="1:5" ht="20.100000000000001" customHeight="1" x14ac:dyDescent="0.25">
      <c r="A53" s="853"/>
      <c r="B53" s="853"/>
      <c r="C53" s="853"/>
      <c r="D53" s="853"/>
      <c r="E53" s="853"/>
    </row>
    <row r="54" spans="1:5" ht="20.100000000000001" customHeight="1" x14ac:dyDescent="0.25">
      <c r="A54" s="853"/>
      <c r="B54" s="853"/>
      <c r="C54" s="853"/>
      <c r="D54" s="853"/>
      <c r="E54" s="853"/>
    </row>
    <row r="55" spans="1:5" ht="20.100000000000001" customHeight="1" x14ac:dyDescent="0.25">
      <c r="A55" s="853"/>
      <c r="B55" s="853"/>
      <c r="C55" s="853"/>
      <c r="D55" s="853"/>
      <c r="E55" s="853"/>
    </row>
    <row r="56" spans="1:5" ht="20.100000000000001" customHeight="1" x14ac:dyDescent="0.25">
      <c r="A56" s="853"/>
      <c r="B56" s="853"/>
      <c r="C56" s="853"/>
      <c r="D56" s="853"/>
      <c r="E56" s="853"/>
    </row>
    <row r="57" spans="1:5" ht="20.100000000000001" customHeight="1" x14ac:dyDescent="0.25">
      <c r="A57" s="853"/>
      <c r="B57" s="853"/>
      <c r="C57" s="853"/>
      <c r="D57" s="853"/>
      <c r="E57" s="853"/>
    </row>
    <row r="58" spans="1:5" ht="20.100000000000001" customHeight="1" x14ac:dyDescent="0.25">
      <c r="A58" s="853"/>
      <c r="B58" s="853"/>
      <c r="C58" s="853"/>
      <c r="D58" s="853"/>
      <c r="E58" s="853"/>
    </row>
    <row r="59" spans="1:5" ht="20.100000000000001" customHeight="1" x14ac:dyDescent="0.25">
      <c r="A59" s="853"/>
      <c r="B59" s="853"/>
      <c r="C59" s="853"/>
      <c r="D59" s="853"/>
      <c r="E59" s="853"/>
    </row>
    <row r="60" spans="1:5" ht="20.100000000000001" customHeight="1" x14ac:dyDescent="0.25">
      <c r="A60" s="853"/>
      <c r="B60" s="853"/>
      <c r="C60" s="853"/>
      <c r="D60" s="853"/>
      <c r="E60" s="853"/>
    </row>
    <row r="61" spans="1:5" ht="20.100000000000001" customHeight="1" x14ac:dyDescent="0.25">
      <c r="A61" s="853"/>
      <c r="B61" s="853"/>
      <c r="C61" s="853"/>
      <c r="D61" s="853"/>
      <c r="E61" s="853"/>
    </row>
    <row r="62" spans="1:5" ht="20.100000000000001" customHeight="1" x14ac:dyDescent="0.25">
      <c r="A62" s="853"/>
      <c r="B62" s="853"/>
      <c r="C62" s="853"/>
      <c r="D62" s="853"/>
      <c r="E62" s="853"/>
    </row>
    <row r="63" spans="1:5" ht="20.100000000000001" customHeight="1" x14ac:dyDescent="0.25">
      <c r="A63" s="853"/>
      <c r="B63" s="853"/>
      <c r="C63" s="853"/>
      <c r="D63" s="853"/>
      <c r="E63" s="853"/>
    </row>
  </sheetData>
  <mergeCells count="2">
    <mergeCell ref="O2:O5"/>
    <mergeCell ref="B8:E8"/>
  </mergeCells>
  <pageMargins left="0.39370078740157483" right="0.39370078740157483" top="0.39370078740157483" bottom="0.39370078740157483" header="0" footer="0"/>
  <pageSetup paperSize="9"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showGridLines="0" zoomScale="85" zoomScaleNormal="85" workbookViewId="0">
      <pane ySplit="10" topLeftCell="A14" activePane="bottomLeft" state="frozen"/>
      <selection pane="bottomLeft" activeCell="E22" sqref="E22"/>
    </sheetView>
  </sheetViews>
  <sheetFormatPr baseColWidth="10" defaultColWidth="11.42578125" defaultRowHeight="18" customHeight="1" x14ac:dyDescent="0.25"/>
  <cols>
    <col min="1" max="1" width="3.5703125" style="10" customWidth="1"/>
    <col min="2" max="2" width="22.42578125" style="10" customWidth="1"/>
    <col min="3" max="3" width="77.42578125" style="10" customWidth="1"/>
    <col min="4" max="4" width="22.5703125" style="10" customWidth="1"/>
    <col min="5" max="5" width="21.42578125" style="72" customWidth="1"/>
    <col min="6" max="6" width="5.42578125" style="10" bestFit="1" customWidth="1"/>
    <col min="7" max="7" width="8.85546875" style="10" bestFit="1" customWidth="1"/>
    <col min="8" max="16384" width="11.42578125" style="10"/>
  </cols>
  <sheetData>
    <row r="1" spans="2:8" s="5" customFormat="1" ht="9" customHeight="1" thickBot="1" x14ac:dyDescent="0.3"/>
    <row r="2" spans="2:8" s="5" customFormat="1" ht="9" customHeight="1" x14ac:dyDescent="0.25">
      <c r="H2" s="960" t="s">
        <v>736</v>
      </c>
    </row>
    <row r="3" spans="2:8" s="5" customFormat="1" ht="9" customHeight="1" x14ac:dyDescent="0.25">
      <c r="H3" s="961"/>
    </row>
    <row r="4" spans="2:8" s="5" customFormat="1" ht="9" customHeight="1" x14ac:dyDescent="0.25">
      <c r="H4" s="961"/>
    </row>
    <row r="5" spans="2:8" s="5" customFormat="1" ht="9" customHeight="1" thickBot="1" x14ac:dyDescent="0.3">
      <c r="H5" s="962"/>
    </row>
    <row r="6" spans="2:8" s="6" customFormat="1" ht="9" customHeight="1" thickBot="1" x14ac:dyDescent="0.3"/>
    <row r="7" spans="2:8" s="69" customFormat="1" ht="9" customHeight="1" x14ac:dyDescent="0.25">
      <c r="E7" s="70"/>
    </row>
    <row r="8" spans="2:8" ht="18" customHeight="1" x14ac:dyDescent="0.25">
      <c r="B8" s="12" t="s">
        <v>184</v>
      </c>
      <c r="C8" s="12"/>
      <c r="D8" s="8" t="s">
        <v>163</v>
      </c>
      <c r="E8" s="9" t="s">
        <v>185</v>
      </c>
      <c r="G8" s="71"/>
    </row>
    <row r="9" spans="2:8" ht="18" customHeight="1" thickBot="1" x14ac:dyDescent="0.3">
      <c r="B9" s="12"/>
      <c r="C9" s="12"/>
      <c r="F9" s="73"/>
      <c r="G9" s="71"/>
    </row>
    <row r="10" spans="2:8" ht="18" customHeight="1" thickBot="1" x14ac:dyDescent="0.3">
      <c r="B10" s="972" t="s">
        <v>186</v>
      </c>
      <c r="C10" s="973"/>
      <c r="D10" s="18" t="s">
        <v>187</v>
      </c>
      <c r="E10" s="74" t="s">
        <v>188</v>
      </c>
      <c r="F10" s="75"/>
      <c r="G10" s="75"/>
    </row>
    <row r="11" spans="2:8" ht="18" customHeight="1" thickBot="1" x14ac:dyDescent="0.3">
      <c r="B11" s="974" t="s">
        <v>737</v>
      </c>
      <c r="C11" s="975"/>
      <c r="D11" s="975"/>
      <c r="E11" s="976"/>
      <c r="F11" s="73"/>
      <c r="G11" s="73"/>
    </row>
    <row r="12" spans="2:8" ht="18" customHeight="1" x14ac:dyDescent="0.25">
      <c r="B12" s="966" t="s">
        <v>158</v>
      </c>
      <c r="C12" s="977"/>
      <c r="D12" s="73" t="s">
        <v>160</v>
      </c>
      <c r="E12" s="76">
        <v>0</v>
      </c>
    </row>
    <row r="13" spans="2:8" ht="18" customHeight="1" x14ac:dyDescent="0.25">
      <c r="B13" s="968" t="s">
        <v>189</v>
      </c>
      <c r="C13" s="978"/>
      <c r="D13" s="68"/>
      <c r="E13" s="77"/>
    </row>
    <row r="14" spans="2:8" ht="28.5" customHeight="1" x14ac:dyDescent="0.25">
      <c r="B14" s="841" t="s">
        <v>190</v>
      </c>
      <c r="C14" s="842" t="s">
        <v>191</v>
      </c>
      <c r="D14" s="68"/>
      <c r="E14" s="77">
        <v>0</v>
      </c>
    </row>
    <row r="15" spans="2:8" ht="18" customHeight="1" x14ac:dyDescent="0.25">
      <c r="B15" s="841" t="s">
        <v>192</v>
      </c>
      <c r="C15" s="842" t="s">
        <v>193</v>
      </c>
      <c r="D15" s="68"/>
      <c r="E15" s="77">
        <v>0</v>
      </c>
    </row>
    <row r="16" spans="2:8" ht="18" customHeight="1" x14ac:dyDescent="0.25">
      <c r="B16" s="841" t="s">
        <v>194</v>
      </c>
      <c r="C16" s="842" t="s">
        <v>195</v>
      </c>
      <c r="D16" s="68"/>
      <c r="E16" s="77">
        <v>0</v>
      </c>
    </row>
    <row r="17" spans="2:6" ht="18" customHeight="1" x14ac:dyDescent="0.25">
      <c r="B17" s="841" t="s">
        <v>196</v>
      </c>
      <c r="C17" s="842" t="s">
        <v>197</v>
      </c>
      <c r="D17" s="68"/>
      <c r="E17" s="77">
        <v>0</v>
      </c>
    </row>
    <row r="18" spans="2:6" ht="18" customHeight="1" x14ac:dyDescent="0.25">
      <c r="B18" s="841" t="s">
        <v>198</v>
      </c>
      <c r="C18" s="842" t="s">
        <v>170</v>
      </c>
      <c r="D18" s="68"/>
      <c r="E18" s="77">
        <v>0</v>
      </c>
    </row>
    <row r="19" spans="2:6" ht="18" customHeight="1" x14ac:dyDescent="0.25">
      <c r="B19" s="841" t="s">
        <v>199</v>
      </c>
      <c r="C19" s="842" t="s">
        <v>200</v>
      </c>
      <c r="D19" s="68"/>
      <c r="E19" s="77"/>
    </row>
    <row r="20" spans="2:6" ht="18" customHeight="1" x14ac:dyDescent="0.25">
      <c r="B20" s="841" t="s">
        <v>201</v>
      </c>
      <c r="C20" s="842" t="s">
        <v>202</v>
      </c>
      <c r="D20" s="68"/>
      <c r="E20" s="77">
        <v>0</v>
      </c>
    </row>
    <row r="21" spans="2:6" ht="18" customHeight="1" x14ac:dyDescent="0.25">
      <c r="B21" s="841" t="s">
        <v>203</v>
      </c>
      <c r="C21" s="842" t="s">
        <v>204</v>
      </c>
      <c r="D21" s="68"/>
      <c r="E21" s="77">
        <v>0</v>
      </c>
    </row>
    <row r="22" spans="2:6" ht="18" customHeight="1" x14ac:dyDescent="0.25">
      <c r="B22" s="841" t="s">
        <v>205</v>
      </c>
      <c r="C22" s="842" t="s">
        <v>206</v>
      </c>
      <c r="D22" s="68"/>
      <c r="E22" s="77">
        <v>0</v>
      </c>
    </row>
    <row r="23" spans="2:6" ht="18" customHeight="1" x14ac:dyDescent="0.25">
      <c r="B23" s="841" t="s">
        <v>207</v>
      </c>
      <c r="C23" s="842" t="s">
        <v>208</v>
      </c>
      <c r="D23" s="68"/>
      <c r="E23" s="77">
        <v>0</v>
      </c>
    </row>
    <row r="24" spans="2:6" ht="18" customHeight="1" x14ac:dyDescent="0.25">
      <c r="B24" s="841" t="s">
        <v>209</v>
      </c>
      <c r="C24" s="78" t="s">
        <v>210</v>
      </c>
      <c r="D24" s="79"/>
      <c r="E24" s="80"/>
    </row>
    <row r="25" spans="2:6" ht="18" customHeight="1" x14ac:dyDescent="0.25">
      <c r="B25" s="841" t="s">
        <v>211</v>
      </c>
      <c r="C25" s="78" t="s">
        <v>212</v>
      </c>
      <c r="D25" s="79"/>
      <c r="E25" s="80"/>
    </row>
    <row r="26" spans="2:6" ht="44.45" customHeight="1" x14ac:dyDescent="0.25">
      <c r="B26" s="841" t="s">
        <v>213</v>
      </c>
      <c r="C26" s="842" t="s">
        <v>214</v>
      </c>
      <c r="D26" s="68"/>
      <c r="E26" s="77">
        <v>0</v>
      </c>
    </row>
    <row r="27" spans="2:6" ht="60" x14ac:dyDescent="0.25">
      <c r="B27" s="841" t="s">
        <v>215</v>
      </c>
      <c r="C27" s="78" t="s">
        <v>216</v>
      </c>
      <c r="D27" s="79"/>
      <c r="E27" s="80"/>
    </row>
    <row r="28" spans="2:6" ht="33" customHeight="1" x14ac:dyDescent="0.25">
      <c r="B28" s="841" t="s">
        <v>217</v>
      </c>
      <c r="C28" s="78" t="s">
        <v>218</v>
      </c>
      <c r="D28" s="81"/>
      <c r="E28" s="80"/>
    </row>
    <row r="29" spans="2:6" ht="29.25" customHeight="1" x14ac:dyDescent="0.25">
      <c r="B29" s="841" t="s">
        <v>219</v>
      </c>
      <c r="C29" s="842" t="s">
        <v>220</v>
      </c>
      <c r="D29" s="68"/>
      <c r="E29" s="77">
        <v>0</v>
      </c>
    </row>
    <row r="30" spans="2:6" ht="31.7" customHeight="1" x14ac:dyDescent="0.25">
      <c r="B30" s="970" t="s">
        <v>221</v>
      </c>
      <c r="C30" s="979"/>
      <c r="D30" s="68"/>
      <c r="E30" s="82"/>
    </row>
    <row r="31" spans="2:6" ht="33" customHeight="1" thickBot="1" x14ac:dyDescent="0.3">
      <c r="B31" s="980" t="s">
        <v>222</v>
      </c>
      <c r="C31" s="981"/>
      <c r="D31" s="83"/>
      <c r="E31" s="77"/>
    </row>
    <row r="32" spans="2:6" ht="18" customHeight="1" thickTop="1" thickBot="1" x14ac:dyDescent="0.3">
      <c r="B32" s="982" t="s">
        <v>223</v>
      </c>
      <c r="C32" s="983"/>
      <c r="D32" s="84"/>
      <c r="E32" s="85">
        <f>SUM(E12:E31)</f>
        <v>0</v>
      </c>
      <c r="F32" s="68" t="s">
        <v>224</v>
      </c>
    </row>
    <row r="33" spans="2:6" ht="18" customHeight="1" thickBot="1" x14ac:dyDescent="0.3">
      <c r="B33" s="974" t="s">
        <v>738</v>
      </c>
      <c r="C33" s="975"/>
      <c r="D33" s="975"/>
      <c r="E33" s="976"/>
      <c r="F33" s="68"/>
    </row>
    <row r="34" spans="2:6" ht="18" customHeight="1" x14ac:dyDescent="0.25">
      <c r="B34" s="966" t="s">
        <v>157</v>
      </c>
      <c r="C34" s="967"/>
      <c r="D34" s="86" t="s">
        <v>160</v>
      </c>
      <c r="E34" s="87">
        <v>0</v>
      </c>
      <c r="F34" s="68"/>
    </row>
    <row r="35" spans="2:6" ht="18" customHeight="1" x14ac:dyDescent="0.25">
      <c r="B35" s="968" t="s">
        <v>225</v>
      </c>
      <c r="C35" s="969"/>
      <c r="D35" s="88"/>
      <c r="E35" s="87"/>
      <c r="F35" s="68"/>
    </row>
    <row r="36" spans="2:6" ht="18" customHeight="1" x14ac:dyDescent="0.25">
      <c r="B36" s="970" t="s">
        <v>226</v>
      </c>
      <c r="C36" s="971"/>
      <c r="D36" s="88"/>
      <c r="E36" s="87"/>
    </row>
    <row r="37" spans="2:6" ht="15.75" thickBot="1" x14ac:dyDescent="0.3">
      <c r="B37" s="980" t="s">
        <v>227</v>
      </c>
      <c r="C37" s="989"/>
      <c r="D37" s="89"/>
      <c r="E37" s="90">
        <v>0</v>
      </c>
      <c r="F37" s="68"/>
    </row>
    <row r="38" spans="2:6" ht="18" customHeight="1" thickTop="1" thickBot="1" x14ac:dyDescent="0.3">
      <c r="B38" s="990" t="s">
        <v>228</v>
      </c>
      <c r="C38" s="991"/>
      <c r="D38" s="91"/>
      <c r="E38" s="92">
        <f>SUM(E34:E37)</f>
        <v>0</v>
      </c>
      <c r="F38" s="68" t="s">
        <v>229</v>
      </c>
    </row>
    <row r="39" spans="2:6" ht="18" customHeight="1" thickBot="1" x14ac:dyDescent="0.3">
      <c r="B39" s="972" t="s">
        <v>230</v>
      </c>
      <c r="C39" s="992"/>
      <c r="D39" s="93" t="str">
        <f>+F32&amp;" - "&amp;F38</f>
        <v>(A) - (B)</v>
      </c>
      <c r="E39" s="94">
        <f>+E32-E38</f>
        <v>0</v>
      </c>
    </row>
    <row r="40" spans="2:6" ht="18" customHeight="1" thickBot="1" x14ac:dyDescent="0.3">
      <c r="B40" s="993" t="s">
        <v>739</v>
      </c>
      <c r="C40" s="994"/>
      <c r="D40" s="994"/>
      <c r="E40" s="995"/>
    </row>
    <row r="41" spans="2:6" ht="18" customHeight="1" x14ac:dyDescent="0.25">
      <c r="B41" s="996" t="s">
        <v>740</v>
      </c>
      <c r="C41" s="997"/>
      <c r="D41" s="95">
        <v>7694.0074999999997</v>
      </c>
      <c r="E41" s="96"/>
    </row>
    <row r="42" spans="2:6" ht="18" customHeight="1" x14ac:dyDescent="0.25">
      <c r="B42" s="996" t="s">
        <v>741</v>
      </c>
      <c r="C42" s="997"/>
      <c r="D42" s="97">
        <v>3533.1922</v>
      </c>
      <c r="E42" s="98"/>
    </row>
    <row r="43" spans="2:6" ht="18" customHeight="1" thickBot="1" x14ac:dyDescent="0.3">
      <c r="B43" s="984" t="s">
        <v>742</v>
      </c>
      <c r="C43" s="985"/>
      <c r="D43" s="99">
        <f>+ROUND((D41/D42)-1,4)</f>
        <v>1.1776</v>
      </c>
      <c r="E43" s="100"/>
    </row>
    <row r="44" spans="2:6" ht="18" customHeight="1" thickTop="1" thickBot="1" x14ac:dyDescent="0.3">
      <c r="B44" s="986" t="str">
        <f>"Ajuste por inflación impositivo estático | "&amp;IF(E39&lt;0,"Positivo","Negativo")</f>
        <v>Ajuste por inflación impositivo estático | Negativo</v>
      </c>
      <c r="C44" s="987"/>
      <c r="D44" s="988"/>
      <c r="E44" s="101">
        <f>+ROUND(E39*D43,2)</f>
        <v>0</v>
      </c>
      <c r="F44" s="68" t="s">
        <v>183</v>
      </c>
    </row>
    <row r="45" spans="2:6" ht="18" customHeight="1" x14ac:dyDescent="0.25">
      <c r="E45" s="10"/>
    </row>
  </sheetData>
  <sheetProtection formatCells="0" formatColumns="0" formatRows="0" insertRows="0"/>
  <mergeCells count="20">
    <mergeCell ref="B43:C43"/>
    <mergeCell ref="B44:D44"/>
    <mergeCell ref="B37:C37"/>
    <mergeCell ref="B38:C38"/>
    <mergeCell ref="B39:C39"/>
    <mergeCell ref="B40:E40"/>
    <mergeCell ref="B41:C41"/>
    <mergeCell ref="B42:C42"/>
    <mergeCell ref="B34:C34"/>
    <mergeCell ref="B35:C35"/>
    <mergeCell ref="B36:C36"/>
    <mergeCell ref="H2:H5"/>
    <mergeCell ref="B10:C10"/>
    <mergeCell ref="B11:E11"/>
    <mergeCell ref="B12:C12"/>
    <mergeCell ref="B13:C13"/>
    <mergeCell ref="B30:C30"/>
    <mergeCell ref="B31:C31"/>
    <mergeCell ref="B32:C32"/>
    <mergeCell ref="B33:E33"/>
  </mergeCells>
  <dataValidations count="1">
    <dataValidation type="whole" operator="equal" allowBlank="1" showInputMessage="1" showErrorMessage="1" error="Conceptos no aplicables a explotación unipersonal" prompt="No ingresar valores" sqref="E27:E28 E24:E25">
      <formula1>0</formula1>
    </dataValidation>
  </dataValidations>
  <pageMargins left="0.39370078740157483" right="0.39370078740157483" top="0.39370078740157483" bottom="0.39370078740157483" header="0" footer="0"/>
  <pageSetup paperSize="9" scale="6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opLeftCell="C1" zoomScale="85" zoomScaleNormal="85" workbookViewId="0">
      <selection activeCell="O34" sqref="O34"/>
    </sheetView>
  </sheetViews>
  <sheetFormatPr baseColWidth="10" defaultColWidth="11.42578125" defaultRowHeight="18" customHeight="1" x14ac:dyDescent="0.25"/>
  <cols>
    <col min="1" max="1" width="3.5703125" style="17" customWidth="1"/>
    <col min="2" max="2" width="82.85546875" style="17" customWidth="1"/>
    <col min="3" max="3" width="13.5703125" style="17" bestFit="1" customWidth="1"/>
    <col min="4" max="14" width="11.42578125" style="17"/>
    <col min="15" max="15" width="18.42578125" style="17" customWidth="1"/>
    <col min="16" max="16384" width="11.42578125" style="17"/>
  </cols>
  <sheetData>
    <row r="1" spans="1:17" s="5" customFormat="1" ht="9" customHeight="1" thickBot="1" x14ac:dyDescent="0.3"/>
    <row r="2" spans="1:17" s="5" customFormat="1" ht="9" customHeight="1" x14ac:dyDescent="0.25">
      <c r="I2" s="960" t="s">
        <v>736</v>
      </c>
    </row>
    <row r="3" spans="1:17" s="5" customFormat="1" ht="9" customHeight="1" x14ac:dyDescent="0.25">
      <c r="I3" s="961"/>
    </row>
    <row r="4" spans="1:17" s="5" customFormat="1" ht="9" customHeight="1" x14ac:dyDescent="0.25">
      <c r="I4" s="961"/>
    </row>
    <row r="5" spans="1:17" s="5" customFormat="1" ht="9" customHeight="1" thickBot="1" x14ac:dyDescent="0.3">
      <c r="I5" s="962"/>
    </row>
    <row r="6" spans="1:17" s="6" customFormat="1" ht="9" customHeight="1" thickBot="1" x14ac:dyDescent="0.3"/>
    <row r="7" spans="1:17" s="11" customFormat="1" ht="9" customHeight="1" x14ac:dyDescent="0.25">
      <c r="A7" s="10"/>
    </row>
    <row r="8" spans="1:17" s="10" customFormat="1" ht="18" customHeight="1" x14ac:dyDescent="0.25">
      <c r="B8" s="12" t="s">
        <v>162</v>
      </c>
      <c r="N8" s="13" t="s">
        <v>163</v>
      </c>
      <c r="O8" s="14" t="s">
        <v>164</v>
      </c>
      <c r="Q8" s="15"/>
    </row>
    <row r="9" spans="1:17" ht="18" customHeight="1" thickBot="1" x14ac:dyDescent="0.3">
      <c r="A9" s="16"/>
    </row>
    <row r="10" spans="1:17" ht="18" customHeight="1" thickBot="1" x14ac:dyDescent="0.3">
      <c r="B10" s="18" t="s">
        <v>165</v>
      </c>
      <c r="C10" s="19">
        <v>45292</v>
      </c>
      <c r="D10" s="20">
        <v>45323</v>
      </c>
      <c r="E10" s="20">
        <v>45352</v>
      </c>
      <c r="F10" s="20">
        <v>45383</v>
      </c>
      <c r="G10" s="20">
        <v>45413</v>
      </c>
      <c r="H10" s="20">
        <v>45444</v>
      </c>
      <c r="I10" s="20">
        <v>45474</v>
      </c>
      <c r="J10" s="20">
        <v>45505</v>
      </c>
      <c r="K10" s="20">
        <v>45536</v>
      </c>
      <c r="L10" s="20">
        <v>45566</v>
      </c>
      <c r="M10" s="20">
        <v>45597</v>
      </c>
      <c r="N10" s="21">
        <v>45627</v>
      </c>
      <c r="O10" s="18" t="s">
        <v>120</v>
      </c>
    </row>
    <row r="11" spans="1:17" ht="18" customHeight="1" x14ac:dyDescent="0.25">
      <c r="B11" s="22" t="s">
        <v>166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6"/>
    </row>
    <row r="12" spans="1:17" ht="18" customHeight="1" x14ac:dyDescent="0.25">
      <c r="B12" s="27" t="s">
        <v>167</v>
      </c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0"/>
      <c r="O12" s="31">
        <f t="shared" ref="O12:O24" si="0">+SUM(C12:N12)</f>
        <v>0</v>
      </c>
    </row>
    <row r="13" spans="1:17" ht="18" customHeight="1" x14ac:dyDescent="0.25">
      <c r="B13" s="32" t="s">
        <v>168</v>
      </c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6"/>
    </row>
    <row r="14" spans="1:17" ht="18" customHeight="1" x14ac:dyDescent="0.25">
      <c r="B14" s="37" t="s">
        <v>169</v>
      </c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6">
        <f t="shared" si="0"/>
        <v>0</v>
      </c>
    </row>
    <row r="15" spans="1:17" ht="18" customHeight="1" x14ac:dyDescent="0.25">
      <c r="B15" s="37" t="s">
        <v>170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6">
        <f t="shared" si="0"/>
        <v>0</v>
      </c>
    </row>
    <row r="16" spans="1:17" ht="18" customHeight="1" x14ac:dyDescent="0.25">
      <c r="B16" s="37" t="s">
        <v>171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36">
        <f t="shared" si="0"/>
        <v>0</v>
      </c>
    </row>
    <row r="17" spans="2:16" ht="18" customHeight="1" x14ac:dyDescent="0.25">
      <c r="B17" s="37" t="s">
        <v>172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36">
        <f t="shared" si="0"/>
        <v>0</v>
      </c>
    </row>
    <row r="18" spans="2:16" ht="18" customHeight="1" x14ac:dyDescent="0.25">
      <c r="B18" s="37" t="s">
        <v>173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36">
        <f t="shared" si="0"/>
        <v>0</v>
      </c>
    </row>
    <row r="19" spans="2:16" ht="30" x14ac:dyDescent="0.25">
      <c r="B19" s="38" t="s">
        <v>174</v>
      </c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42">
        <f t="shared" si="0"/>
        <v>0</v>
      </c>
    </row>
    <row r="20" spans="2:16" ht="18" customHeight="1" x14ac:dyDescent="0.25">
      <c r="B20" s="43" t="s">
        <v>175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47"/>
    </row>
    <row r="21" spans="2:16" ht="18" customHeight="1" x14ac:dyDescent="0.25">
      <c r="B21" s="32" t="s">
        <v>176</v>
      </c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6">
        <f t="shared" si="0"/>
        <v>0</v>
      </c>
    </row>
    <row r="22" spans="2:16" ht="30" x14ac:dyDescent="0.25">
      <c r="B22" s="48" t="s">
        <v>177</v>
      </c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6">
        <f t="shared" si="0"/>
        <v>0</v>
      </c>
    </row>
    <row r="23" spans="2:16" ht="30" x14ac:dyDescent="0.25">
      <c r="B23" s="38" t="s">
        <v>178</v>
      </c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42">
        <f t="shared" si="0"/>
        <v>0</v>
      </c>
    </row>
    <row r="24" spans="2:16" ht="18" customHeight="1" thickBot="1" x14ac:dyDescent="0.3">
      <c r="B24" s="49" t="s">
        <v>179</v>
      </c>
      <c r="C24" s="50">
        <f>+SUM(C12:C19)-(SUM(C21:C23))</f>
        <v>0</v>
      </c>
      <c r="D24" s="51">
        <f t="shared" ref="D24:N24" si="1">+SUM(D12:D19)-(SUM(D21:D23))</f>
        <v>0</v>
      </c>
      <c r="E24" s="51">
        <f t="shared" si="1"/>
        <v>0</v>
      </c>
      <c r="F24" s="51">
        <f t="shared" si="1"/>
        <v>0</v>
      </c>
      <c r="G24" s="51">
        <f t="shared" si="1"/>
        <v>0</v>
      </c>
      <c r="H24" s="51">
        <f t="shared" si="1"/>
        <v>0</v>
      </c>
      <c r="I24" s="51">
        <f t="shared" si="1"/>
        <v>0</v>
      </c>
      <c r="J24" s="51">
        <f t="shared" si="1"/>
        <v>0</v>
      </c>
      <c r="K24" s="51">
        <f t="shared" si="1"/>
        <v>0</v>
      </c>
      <c r="L24" s="51">
        <f t="shared" si="1"/>
        <v>0</v>
      </c>
      <c r="M24" s="51">
        <f t="shared" si="1"/>
        <v>0</v>
      </c>
      <c r="N24" s="52">
        <f t="shared" si="1"/>
        <v>0</v>
      </c>
      <c r="O24" s="53">
        <f t="shared" si="0"/>
        <v>0</v>
      </c>
    </row>
    <row r="25" spans="2:16" ht="18" customHeight="1" thickTop="1" x14ac:dyDescent="0.25">
      <c r="B25" s="32" t="s">
        <v>180</v>
      </c>
      <c r="C25" s="54">
        <v>4261.5324000000001</v>
      </c>
      <c r="D25" s="55">
        <v>4825.7880999999998</v>
      </c>
      <c r="E25" s="55">
        <v>5357.0928999999996</v>
      </c>
      <c r="F25" s="55">
        <v>5830.2271000000001</v>
      </c>
      <c r="G25" s="55">
        <v>6073.7165000000005</v>
      </c>
      <c r="H25" s="55">
        <v>6351.7145</v>
      </c>
      <c r="I25" s="55">
        <v>6607.7479000000003</v>
      </c>
      <c r="J25" s="55">
        <v>6883.4412000000002</v>
      </c>
      <c r="K25" s="55">
        <v>7122.2421000000004</v>
      </c>
      <c r="L25" s="55">
        <v>7313.9542000000001</v>
      </c>
      <c r="M25" s="55">
        <v>7491.4314000000004</v>
      </c>
      <c r="N25" s="56">
        <v>7694.0074999999997</v>
      </c>
      <c r="O25" s="57"/>
    </row>
    <row r="26" spans="2:16" ht="18" customHeight="1" x14ac:dyDescent="0.25">
      <c r="B26" s="32" t="s">
        <v>740</v>
      </c>
      <c r="C26" s="54">
        <v>7694.0074999999997</v>
      </c>
      <c r="D26" s="55">
        <v>7694.0074999999997</v>
      </c>
      <c r="E26" s="55">
        <v>7694.0074999999997</v>
      </c>
      <c r="F26" s="55">
        <v>7694.0074999999997</v>
      </c>
      <c r="G26" s="55">
        <v>7694.0074999999997</v>
      </c>
      <c r="H26" s="55">
        <v>7694.0074999999997</v>
      </c>
      <c r="I26" s="55">
        <v>7694.0074999999997</v>
      </c>
      <c r="J26" s="55">
        <v>7694.0074999999997</v>
      </c>
      <c r="K26" s="55">
        <v>7694.0074999999997</v>
      </c>
      <c r="L26" s="55">
        <v>7694.0074999999997</v>
      </c>
      <c r="M26" s="55">
        <v>7694.0074999999997</v>
      </c>
      <c r="N26" s="56">
        <v>7694.0074999999997</v>
      </c>
      <c r="O26" s="57"/>
    </row>
    <row r="27" spans="2:16" ht="18" customHeight="1" thickBot="1" x14ac:dyDescent="0.3">
      <c r="B27" s="58" t="s">
        <v>181</v>
      </c>
      <c r="C27" s="59">
        <f>+ROUND(C26/C25-1,4)</f>
        <v>0.80549999999999999</v>
      </c>
      <c r="D27" s="60">
        <f t="shared" ref="D27:N27" si="2">+ROUND(D26/D25-1,4)</f>
        <v>0.59440000000000004</v>
      </c>
      <c r="E27" s="60">
        <f t="shared" si="2"/>
        <v>0.43619999999999998</v>
      </c>
      <c r="F27" s="60">
        <f t="shared" si="2"/>
        <v>0.31969999999999998</v>
      </c>
      <c r="G27" s="60">
        <f t="shared" si="2"/>
        <v>0.26679999999999998</v>
      </c>
      <c r="H27" s="60">
        <f t="shared" si="2"/>
        <v>0.21129999999999999</v>
      </c>
      <c r="I27" s="60">
        <f t="shared" si="2"/>
        <v>0.16439999999999999</v>
      </c>
      <c r="J27" s="60">
        <f t="shared" si="2"/>
        <v>0.1178</v>
      </c>
      <c r="K27" s="60">
        <f t="shared" si="2"/>
        <v>8.0299999999999996E-2</v>
      </c>
      <c r="L27" s="60">
        <f t="shared" si="2"/>
        <v>5.1999999999999998E-2</v>
      </c>
      <c r="M27" s="60">
        <f t="shared" si="2"/>
        <v>2.7E-2</v>
      </c>
      <c r="N27" s="61">
        <f t="shared" si="2"/>
        <v>0</v>
      </c>
      <c r="O27" s="62"/>
    </row>
    <row r="28" spans="2:16" ht="18" customHeight="1" thickTop="1" thickBot="1" x14ac:dyDescent="0.3">
      <c r="B28" s="63" t="s">
        <v>182</v>
      </c>
      <c r="C28" s="64">
        <f>+ROUND(C27*C24,2)</f>
        <v>0</v>
      </c>
      <c r="D28" s="65">
        <f t="shared" ref="D28:N28" si="3">+ROUND(D27*D24,2)</f>
        <v>0</v>
      </c>
      <c r="E28" s="65">
        <f t="shared" si="3"/>
        <v>0</v>
      </c>
      <c r="F28" s="65">
        <f t="shared" si="3"/>
        <v>0</v>
      </c>
      <c r="G28" s="65">
        <f t="shared" si="3"/>
        <v>0</v>
      </c>
      <c r="H28" s="65">
        <f t="shared" si="3"/>
        <v>0</v>
      </c>
      <c r="I28" s="65">
        <f t="shared" si="3"/>
        <v>0</v>
      </c>
      <c r="J28" s="65">
        <f t="shared" si="3"/>
        <v>0</v>
      </c>
      <c r="K28" s="65">
        <f t="shared" si="3"/>
        <v>0</v>
      </c>
      <c r="L28" s="65">
        <f t="shared" si="3"/>
        <v>0</v>
      </c>
      <c r="M28" s="65">
        <f t="shared" si="3"/>
        <v>0</v>
      </c>
      <c r="N28" s="66">
        <f t="shared" si="3"/>
        <v>0</v>
      </c>
      <c r="O28" s="67">
        <f>+SUM(C28:N28)</f>
        <v>0</v>
      </c>
      <c r="P28" s="68" t="s">
        <v>183</v>
      </c>
    </row>
  </sheetData>
  <mergeCells count="1">
    <mergeCell ref="I2:I5"/>
  </mergeCells>
  <dataValidations count="2">
    <dataValidation type="whole" operator="greaterThanOrEqual" allowBlank="1" showInputMessage="1" showErrorMessage="1" errorTitle="Error en valor ingresado" error="Solo deben insertarse valores sin considerar el signo." prompt="Solo se deben cargar valores sin importar el signo del ajuste" sqref="C12:N23">
      <formula1>0</formula1>
    </dataValidation>
    <dataValidation type="whole" operator="greaterThanOrEqual" allowBlank="1" showInputMessage="1" showErrorMessage="1" errorTitle="Error en valor ingresado" error="Solo deben insertarse valores sin considerar el signo." promptTitle="Error en carga de importe" prompt="Solo se deben cargar valores sin importar el signo del ajuste" sqref="C11:N11">
      <formula1>0</formula1>
    </dataValidation>
  </dataValidations>
  <pageMargins left="0.39370078740157483" right="0.39370078740157483" top="0.39370078740157483" bottom="0.39370078740157483" header="0" footer="0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6"/>
  <sheetViews>
    <sheetView showGridLines="0" topLeftCell="A100" workbookViewId="0">
      <selection activeCell="B113" sqref="B113"/>
    </sheetView>
  </sheetViews>
  <sheetFormatPr baseColWidth="10" defaultRowHeight="15" x14ac:dyDescent="0.25"/>
  <cols>
    <col min="1" max="1" width="55.140625" style="11" bestFit="1" customWidth="1"/>
    <col min="2" max="10" width="15.7109375" style="11" customWidth="1"/>
    <col min="11" max="12" width="11.42578125" style="11"/>
    <col min="13" max="14" width="15.7109375" style="11" customWidth="1"/>
    <col min="15" max="26" width="11.42578125" style="11"/>
    <col min="27" max="27" width="23.85546875" style="11" bestFit="1" customWidth="1"/>
    <col min="28" max="16384" width="11.42578125" style="11"/>
  </cols>
  <sheetData>
    <row r="1" spans="1:29" ht="69.95" customHeight="1" x14ac:dyDescent="0.25">
      <c r="A1" s="696"/>
      <c r="B1" s="696"/>
      <c r="C1" s="890"/>
      <c r="D1" s="890"/>
      <c r="AA1" s="7" t="s">
        <v>646</v>
      </c>
      <c r="AB1" s="7" t="s">
        <v>646</v>
      </c>
      <c r="AC1" s="7"/>
    </row>
    <row r="2" spans="1:29" ht="15.75" customHeight="1" x14ac:dyDescent="0.25">
      <c r="A2" s="894" t="s">
        <v>1</v>
      </c>
      <c r="C2" s="892" t="s">
        <v>0</v>
      </c>
      <c r="D2" s="892"/>
      <c r="E2" s="893" t="s">
        <v>4</v>
      </c>
      <c r="AA2" s="697" t="s">
        <v>74</v>
      </c>
      <c r="AB2" s="697" t="s">
        <v>88</v>
      </c>
      <c r="AC2" s="7"/>
    </row>
    <row r="3" spans="1:29" ht="15.75" customHeight="1" x14ac:dyDescent="0.25">
      <c r="A3" s="894"/>
      <c r="C3" s="119" t="s">
        <v>2</v>
      </c>
      <c r="D3" s="119" t="s">
        <v>3</v>
      </c>
      <c r="E3" s="893"/>
      <c r="AA3" s="697" t="s">
        <v>75</v>
      </c>
      <c r="AB3" s="697" t="s">
        <v>91</v>
      </c>
      <c r="AC3" s="7"/>
    </row>
    <row r="4" spans="1:29" x14ac:dyDescent="0.25">
      <c r="C4" s="120"/>
      <c r="D4" s="120"/>
      <c r="AA4" s="698" t="s">
        <v>76</v>
      </c>
      <c r="AB4" s="697"/>
      <c r="AC4" s="7"/>
    </row>
    <row r="5" spans="1:29" x14ac:dyDescent="0.25">
      <c r="A5" s="11" t="s">
        <v>5</v>
      </c>
      <c r="C5" s="115">
        <f>+F34</f>
        <v>0</v>
      </c>
      <c r="D5" s="115">
        <f>+F41</f>
        <v>0</v>
      </c>
      <c r="E5" s="115">
        <f>SUM(C5:D5)</f>
        <v>0</v>
      </c>
      <c r="AA5" s="698" t="s">
        <v>77</v>
      </c>
      <c r="AB5" s="7"/>
      <c r="AC5" s="7"/>
    </row>
    <row r="6" spans="1:29" x14ac:dyDescent="0.25">
      <c r="A6" s="11" t="s">
        <v>7</v>
      </c>
      <c r="C6" s="115">
        <f>I56</f>
        <v>0</v>
      </c>
      <c r="D6" s="115">
        <f>I67</f>
        <v>0</v>
      </c>
      <c r="E6" s="115">
        <f>SUM(C6:D6)</f>
        <v>0</v>
      </c>
      <c r="AA6" s="699" t="s">
        <v>79</v>
      </c>
      <c r="AB6" s="7"/>
      <c r="AC6" s="7"/>
    </row>
    <row r="7" spans="1:29" x14ac:dyDescent="0.25">
      <c r="A7" s="11" t="s">
        <v>8</v>
      </c>
      <c r="C7" s="116">
        <v>0</v>
      </c>
      <c r="D7" s="116">
        <v>0</v>
      </c>
      <c r="E7" s="115">
        <f>SUM(C7:D7)</f>
        <v>0</v>
      </c>
      <c r="AA7" s="699" t="s">
        <v>80</v>
      </c>
      <c r="AB7" s="7"/>
      <c r="AC7" s="7"/>
    </row>
    <row r="8" spans="1:29" x14ac:dyDescent="0.25">
      <c r="A8" s="11" t="s">
        <v>6</v>
      </c>
      <c r="C8" s="116">
        <v>0</v>
      </c>
      <c r="D8" s="116">
        <v>0</v>
      </c>
      <c r="E8" s="115">
        <f>SUM(C8:D8)</f>
        <v>0</v>
      </c>
      <c r="AA8" s="700" t="s">
        <v>81</v>
      </c>
      <c r="AB8" s="7"/>
      <c r="AC8" s="7"/>
    </row>
    <row r="9" spans="1:29" x14ac:dyDescent="0.25">
      <c r="A9" s="11" t="s">
        <v>471</v>
      </c>
      <c r="C9" s="116">
        <f>G98</f>
        <v>0</v>
      </c>
      <c r="D9" s="116">
        <f>G113</f>
        <v>0</v>
      </c>
      <c r="E9" s="115">
        <f>SUM(C9:D9)</f>
        <v>0</v>
      </c>
      <c r="AA9" s="700" t="s">
        <v>82</v>
      </c>
      <c r="AB9" s="7"/>
      <c r="AC9" s="7"/>
    </row>
    <row r="10" spans="1:29" x14ac:dyDescent="0.25">
      <c r="C10" s="104"/>
      <c r="D10" s="104"/>
      <c r="E10" s="115"/>
      <c r="AA10" s="700" t="s">
        <v>83</v>
      </c>
      <c r="AB10" s="7"/>
      <c r="AC10" s="7"/>
    </row>
    <row r="11" spans="1:29" x14ac:dyDescent="0.25">
      <c r="A11" s="124" t="s">
        <v>9</v>
      </c>
      <c r="B11" s="125"/>
      <c r="C11" s="117">
        <f>SUM(C5:C9)</f>
        <v>0</v>
      </c>
      <c r="D11" s="117">
        <f>SUM(D5:D9)</f>
        <v>0</v>
      </c>
      <c r="E11" s="117">
        <f>SUM(E5:E9)</f>
        <v>0</v>
      </c>
      <c r="AA11" s="697" t="s">
        <v>84</v>
      </c>
      <c r="AB11" s="7"/>
      <c r="AC11" s="7"/>
    </row>
    <row r="12" spans="1:29" x14ac:dyDescent="0.25">
      <c r="A12" s="126"/>
    </row>
    <row r="13" spans="1:29" x14ac:dyDescent="0.25">
      <c r="A13" s="7" t="s">
        <v>10</v>
      </c>
      <c r="E13" s="115"/>
    </row>
    <row r="14" spans="1:29" ht="45" customHeight="1" x14ac:dyDescent="0.25">
      <c r="A14" s="16"/>
      <c r="B14" s="127" t="s">
        <v>11</v>
      </c>
      <c r="C14" s="104"/>
      <c r="D14" s="115"/>
      <c r="E14" s="115"/>
    </row>
    <row r="15" spans="1:29" x14ac:dyDescent="0.25">
      <c r="A15" s="11" t="s">
        <v>12</v>
      </c>
      <c r="B15" s="2">
        <v>0</v>
      </c>
      <c r="C15" s="115">
        <f>(C11-C7)*0.05*$B$15</f>
        <v>0</v>
      </c>
      <c r="D15" s="115">
        <f>(D11-D7)*0.05*$B$15</f>
        <v>0</v>
      </c>
      <c r="E15" s="115">
        <f>SUM(C15:D15)</f>
        <v>0</v>
      </c>
    </row>
    <row r="16" spans="1:29" x14ac:dyDescent="0.25">
      <c r="B16" s="2"/>
      <c r="C16" s="115"/>
      <c r="D16" s="115"/>
      <c r="E16" s="115"/>
    </row>
    <row r="17" spans="1:8" x14ac:dyDescent="0.25">
      <c r="A17" s="11" t="s">
        <v>706</v>
      </c>
      <c r="B17" s="3"/>
      <c r="C17" s="115">
        <f>IF(C15&gt;0,0,$C$82)</f>
        <v>0</v>
      </c>
      <c r="D17" s="115">
        <f>IF(D15&gt;0,0,$D$82)</f>
        <v>0</v>
      </c>
      <c r="E17" s="115">
        <f>SUM(C17:D17)</f>
        <v>0</v>
      </c>
    </row>
    <row r="18" spans="1:8" x14ac:dyDescent="0.25">
      <c r="A18" s="11" t="s">
        <v>13</v>
      </c>
      <c r="B18" s="3"/>
      <c r="C18" s="4"/>
      <c r="D18" s="4"/>
      <c r="E18" s="115">
        <f>SUM(C18:D18)</f>
        <v>0</v>
      </c>
    </row>
    <row r="19" spans="1:8" x14ac:dyDescent="0.25">
      <c r="A19" s="11" t="s">
        <v>330</v>
      </c>
      <c r="B19" s="128"/>
      <c r="C19" s="104">
        <f>'Amortización Inmuebles FA'!Q68</f>
        <v>0</v>
      </c>
      <c r="D19" s="104">
        <f>'Amortización Inmuebles FE'!O68</f>
        <v>0</v>
      </c>
      <c r="E19" s="115">
        <f>SUM(C19:D19)</f>
        <v>0</v>
      </c>
    </row>
    <row r="20" spans="1:8" x14ac:dyDescent="0.25">
      <c r="A20" s="11" t="s">
        <v>15</v>
      </c>
      <c r="C20" s="4"/>
      <c r="D20" s="4"/>
      <c r="E20" s="115">
        <f>SUM(C20:D20)</f>
        <v>0</v>
      </c>
    </row>
    <row r="21" spans="1:8" x14ac:dyDescent="0.25">
      <c r="C21" s="104"/>
      <c r="D21" s="104"/>
      <c r="E21" s="115">
        <f>SUM(C21:D21)</f>
        <v>0</v>
      </c>
    </row>
    <row r="22" spans="1:8" x14ac:dyDescent="0.25">
      <c r="A22" s="124" t="s">
        <v>332</v>
      </c>
      <c r="B22" s="125"/>
      <c r="C22" s="117">
        <f>SUM(C15:C21)</f>
        <v>0</v>
      </c>
      <c r="D22" s="117">
        <f>SUM(D15:D21)</f>
        <v>0</v>
      </c>
      <c r="E22" s="117">
        <f>SUM(E15:E21)</f>
        <v>0</v>
      </c>
    </row>
    <row r="23" spans="1:8" x14ac:dyDescent="0.25">
      <c r="C23" s="115"/>
    </row>
    <row r="24" spans="1:8" x14ac:dyDescent="0.25">
      <c r="A24" s="129" t="s">
        <v>41</v>
      </c>
      <c r="B24" s="129"/>
      <c r="C24" s="130">
        <f>C11-C22</f>
        <v>0</v>
      </c>
      <c r="D24" s="130">
        <f>D11-D22</f>
        <v>0</v>
      </c>
      <c r="E24" s="130">
        <f>E11-E22</f>
        <v>0</v>
      </c>
    </row>
    <row r="26" spans="1:8" x14ac:dyDescent="0.25">
      <c r="A26" s="126" t="s">
        <v>17</v>
      </c>
    </row>
    <row r="27" spans="1:8" x14ac:dyDescent="0.25">
      <c r="A27" s="126"/>
      <c r="H27" s="131"/>
    </row>
    <row r="28" spans="1:8" x14ac:dyDescent="0.25">
      <c r="A28" s="132" t="s">
        <v>18</v>
      </c>
      <c r="B28" s="133" t="s">
        <v>19</v>
      </c>
      <c r="C28" s="133" t="s">
        <v>20</v>
      </c>
      <c r="D28" s="133" t="s">
        <v>21</v>
      </c>
      <c r="E28" s="133" t="s">
        <v>22</v>
      </c>
      <c r="F28" s="133" t="s">
        <v>23</v>
      </c>
      <c r="H28" s="131"/>
    </row>
    <row r="29" spans="1:8" x14ac:dyDescent="0.25">
      <c r="A29" s="134" t="s">
        <v>24</v>
      </c>
      <c r="B29" s="135"/>
      <c r="C29" s="135"/>
      <c r="D29" s="114">
        <f>IF(H29&gt;0,MONTH(H29),0)</f>
        <v>0</v>
      </c>
      <c r="E29" s="136"/>
      <c r="F29" s="137">
        <f>D29*E29</f>
        <v>0</v>
      </c>
      <c r="H29" s="105">
        <f>(C29-B29)</f>
        <v>0</v>
      </c>
    </row>
    <row r="30" spans="1:8" x14ac:dyDescent="0.25">
      <c r="A30" s="134" t="s">
        <v>25</v>
      </c>
      <c r="B30" s="135"/>
      <c r="C30" s="135"/>
      <c r="D30" s="114">
        <f t="shared" ref="D30:D41" si="0">IF(H30&gt;0,MONTH(H30),0)</f>
        <v>0</v>
      </c>
      <c r="E30" s="136"/>
      <c r="F30" s="137">
        <f t="shared" ref="F30:F40" si="1">D30*E30</f>
        <v>0</v>
      </c>
      <c r="H30" s="105">
        <f t="shared" ref="H30:H41" si="2">(C30-B30)</f>
        <v>0</v>
      </c>
    </row>
    <row r="31" spans="1:8" x14ac:dyDescent="0.25">
      <c r="A31" s="134" t="s">
        <v>28</v>
      </c>
      <c r="B31" s="135"/>
      <c r="C31" s="135"/>
      <c r="D31" s="114">
        <f t="shared" si="0"/>
        <v>0</v>
      </c>
      <c r="E31" s="136"/>
      <c r="F31" s="137">
        <f t="shared" si="1"/>
        <v>0</v>
      </c>
      <c r="H31" s="105">
        <f t="shared" si="2"/>
        <v>0</v>
      </c>
    </row>
    <row r="32" spans="1:8" x14ac:dyDescent="0.25">
      <c r="A32" s="134" t="s">
        <v>697</v>
      </c>
      <c r="B32" s="135"/>
      <c r="C32" s="135"/>
      <c r="D32" s="114">
        <f t="shared" si="0"/>
        <v>0</v>
      </c>
      <c r="E32" s="136"/>
      <c r="F32" s="137">
        <f t="shared" si="1"/>
        <v>0</v>
      </c>
      <c r="H32" s="105">
        <f t="shared" si="2"/>
        <v>0</v>
      </c>
    </row>
    <row r="33" spans="1:8" x14ac:dyDescent="0.25">
      <c r="A33" s="134" t="s">
        <v>698</v>
      </c>
      <c r="B33" s="134"/>
      <c r="C33" s="134"/>
      <c r="D33" s="114">
        <f t="shared" si="0"/>
        <v>0</v>
      </c>
      <c r="E33" s="136"/>
      <c r="F33" s="137">
        <f t="shared" si="1"/>
        <v>0</v>
      </c>
      <c r="H33" s="105">
        <f t="shared" si="2"/>
        <v>0</v>
      </c>
    </row>
    <row r="34" spans="1:8" x14ac:dyDescent="0.25">
      <c r="A34" s="138" t="s">
        <v>26</v>
      </c>
      <c r="B34" s="134"/>
      <c r="C34" s="134"/>
      <c r="D34" s="114">
        <f t="shared" si="0"/>
        <v>0</v>
      </c>
      <c r="E34" s="136"/>
      <c r="F34" s="139">
        <f>SUM(F29:F33)</f>
        <v>0</v>
      </c>
      <c r="H34" s="105">
        <f t="shared" si="2"/>
        <v>0</v>
      </c>
    </row>
    <row r="35" spans="1:8" x14ac:dyDescent="0.25">
      <c r="A35" s="132" t="s">
        <v>27</v>
      </c>
      <c r="B35" s="133" t="s">
        <v>19</v>
      </c>
      <c r="C35" s="133" t="s">
        <v>20</v>
      </c>
      <c r="D35" s="133" t="s">
        <v>21</v>
      </c>
      <c r="E35" s="133" t="s">
        <v>22</v>
      </c>
      <c r="F35" s="133" t="s">
        <v>23</v>
      </c>
      <c r="H35" s="106"/>
    </row>
    <row r="36" spans="1:8" x14ac:dyDescent="0.25">
      <c r="A36" s="134" t="s">
        <v>24</v>
      </c>
      <c r="B36" s="135"/>
      <c r="C36" s="135"/>
      <c r="D36" s="114">
        <f t="shared" si="0"/>
        <v>0</v>
      </c>
      <c r="E36" s="136"/>
      <c r="F36" s="137">
        <f t="shared" si="1"/>
        <v>0</v>
      </c>
      <c r="H36" s="105">
        <f t="shared" si="2"/>
        <v>0</v>
      </c>
    </row>
    <row r="37" spans="1:8" x14ac:dyDescent="0.25">
      <c r="A37" s="134" t="s">
        <v>25</v>
      </c>
      <c r="B37" s="134"/>
      <c r="C37" s="134"/>
      <c r="D37" s="114">
        <f t="shared" si="0"/>
        <v>0</v>
      </c>
      <c r="E37" s="136"/>
      <c r="F37" s="137">
        <f t="shared" si="1"/>
        <v>0</v>
      </c>
      <c r="H37" s="105">
        <f t="shared" si="2"/>
        <v>0</v>
      </c>
    </row>
    <row r="38" spans="1:8" x14ac:dyDescent="0.25">
      <c r="A38" s="134" t="s">
        <v>28</v>
      </c>
      <c r="B38" s="134"/>
      <c r="C38" s="134"/>
      <c r="D38" s="114">
        <f t="shared" si="0"/>
        <v>0</v>
      </c>
      <c r="E38" s="136"/>
      <c r="F38" s="137">
        <f t="shared" si="1"/>
        <v>0</v>
      </c>
      <c r="H38" s="105">
        <f t="shared" si="2"/>
        <v>0</v>
      </c>
    </row>
    <row r="39" spans="1:8" x14ac:dyDescent="0.25">
      <c r="A39" s="134" t="s">
        <v>697</v>
      </c>
      <c r="B39" s="134"/>
      <c r="C39" s="134"/>
      <c r="D39" s="114">
        <f t="shared" si="0"/>
        <v>0</v>
      </c>
      <c r="E39" s="136"/>
      <c r="F39" s="137">
        <f t="shared" si="1"/>
        <v>0</v>
      </c>
      <c r="H39" s="105">
        <f t="shared" si="2"/>
        <v>0</v>
      </c>
    </row>
    <row r="40" spans="1:8" x14ac:dyDescent="0.25">
      <c r="A40" s="134" t="s">
        <v>698</v>
      </c>
      <c r="B40" s="134"/>
      <c r="C40" s="134"/>
      <c r="D40" s="114">
        <f t="shared" si="0"/>
        <v>0</v>
      </c>
      <c r="E40" s="136"/>
      <c r="F40" s="137">
        <f t="shared" si="1"/>
        <v>0</v>
      </c>
      <c r="H40" s="105"/>
    </row>
    <row r="41" spans="1:8" x14ac:dyDescent="0.25">
      <c r="A41" s="138" t="s">
        <v>29</v>
      </c>
      <c r="B41" s="134"/>
      <c r="C41" s="134"/>
      <c r="D41" s="114">
        <f t="shared" si="0"/>
        <v>0</v>
      </c>
      <c r="E41" s="136"/>
      <c r="F41" s="139">
        <f>SUM(F36:F39)</f>
        <v>0</v>
      </c>
      <c r="H41" s="105">
        <f t="shared" si="2"/>
        <v>0</v>
      </c>
    </row>
    <row r="42" spans="1:8" x14ac:dyDescent="0.25">
      <c r="H42" s="131"/>
    </row>
    <row r="43" spans="1:8" x14ac:dyDescent="0.25">
      <c r="A43" s="119" t="s">
        <v>4</v>
      </c>
      <c r="B43" s="140"/>
      <c r="C43" s="140"/>
      <c r="D43" s="140"/>
      <c r="E43" s="140"/>
      <c r="F43" s="141">
        <f>+F34+F41</f>
        <v>0</v>
      </c>
      <c r="H43" s="131"/>
    </row>
    <row r="44" spans="1:8" ht="15.75" thickBot="1" x14ac:dyDescent="0.3"/>
    <row r="45" spans="1:8" ht="15.75" thickBot="1" x14ac:dyDescent="0.3">
      <c r="A45" s="142" t="s">
        <v>31</v>
      </c>
      <c r="B45" s="143"/>
      <c r="C45" s="143"/>
      <c r="D45" s="143"/>
      <c r="E45" s="143"/>
      <c r="F45" s="144"/>
    </row>
    <row r="48" spans="1:8" x14ac:dyDescent="0.25">
      <c r="A48" s="126" t="s">
        <v>331</v>
      </c>
      <c r="B48" s="126"/>
      <c r="E48" s="145"/>
      <c r="F48" s="145"/>
      <c r="G48" s="145"/>
    </row>
    <row r="49" spans="1:14" x14ac:dyDescent="0.25">
      <c r="A49" s="741" t="s">
        <v>699</v>
      </c>
      <c r="B49" s="126"/>
      <c r="E49" s="145"/>
      <c r="F49" s="145"/>
      <c r="G49" s="145"/>
    </row>
    <row r="50" spans="1:14" ht="60" x14ac:dyDescent="0.25">
      <c r="A50" s="146" t="s">
        <v>328</v>
      </c>
      <c r="B50" s="147" t="s">
        <v>560</v>
      </c>
      <c r="C50" s="147" t="s">
        <v>40</v>
      </c>
      <c r="D50" s="147" t="s">
        <v>32</v>
      </c>
      <c r="E50" s="147" t="s">
        <v>33</v>
      </c>
      <c r="F50" s="147" t="s">
        <v>34</v>
      </c>
      <c r="G50" s="147" t="s">
        <v>35</v>
      </c>
      <c r="H50" s="147" t="s">
        <v>36</v>
      </c>
      <c r="I50" s="148" t="s">
        <v>37</v>
      </c>
      <c r="J50" s="148" t="s">
        <v>561</v>
      </c>
      <c r="K50" s="149"/>
    </row>
    <row r="51" spans="1:14" x14ac:dyDescent="0.25">
      <c r="A51" s="126" t="s">
        <v>701</v>
      </c>
      <c r="B51" s="150"/>
      <c r="C51" s="151"/>
      <c r="D51" s="152"/>
      <c r="E51" s="152"/>
      <c r="F51" s="152"/>
      <c r="G51" s="678">
        <f>(F51-C51)/30.44</f>
        <v>0</v>
      </c>
      <c r="H51" s="747">
        <f>(E51-D51)/30.44</f>
        <v>0</v>
      </c>
      <c r="I51" s="704">
        <f>IF(B51&gt;0,(B51/G51)*H51,0)</f>
        <v>0</v>
      </c>
      <c r="J51" s="704">
        <f>IF(B51&gt;0,(B51/G51)*(G51-H51),0)</f>
        <v>0</v>
      </c>
      <c r="K51" s="705">
        <f>MONTH(M51)</f>
        <v>1</v>
      </c>
      <c r="L51" s="705">
        <f>MONTH(N51)</f>
        <v>1</v>
      </c>
      <c r="M51" s="706">
        <f>F51-C51</f>
        <v>0</v>
      </c>
      <c r="N51" s="131">
        <f>E51-D51</f>
        <v>0</v>
      </c>
    </row>
    <row r="52" spans="1:14" x14ac:dyDescent="0.25">
      <c r="A52" s="126" t="s">
        <v>702</v>
      </c>
      <c r="B52" s="150"/>
      <c r="C52" s="151"/>
      <c r="D52" s="152"/>
      <c r="E52" s="152"/>
      <c r="F52" s="152"/>
      <c r="G52" s="678">
        <f t="shared" ref="G52:G55" si="3">(F52-C52)/30.44</f>
        <v>0</v>
      </c>
      <c r="H52" s="747">
        <f t="shared" ref="H52:H55" si="4">(E52-D52)/30.44</f>
        <v>0</v>
      </c>
      <c r="I52" s="704">
        <f t="shared" ref="I52:I55" si="5">IF(B52&gt;0,(B52/G52)*H52,0)</f>
        <v>0</v>
      </c>
      <c r="J52" s="704">
        <f t="shared" ref="J52:J55" si="6">IF(B52&gt;0,(B52/G52)*(G52-H52),0)</f>
        <v>0</v>
      </c>
      <c r="K52" s="705"/>
      <c r="L52" s="705"/>
      <c r="M52" s="706"/>
      <c r="N52" s="131"/>
    </row>
    <row r="53" spans="1:14" x14ac:dyDescent="0.25">
      <c r="A53" s="126" t="s">
        <v>703</v>
      </c>
      <c r="B53" s="150"/>
      <c r="C53" s="151"/>
      <c r="D53" s="152"/>
      <c r="E53" s="152"/>
      <c r="F53" s="152"/>
      <c r="G53" s="678">
        <f t="shared" si="3"/>
        <v>0</v>
      </c>
      <c r="H53" s="747">
        <f t="shared" si="4"/>
        <v>0</v>
      </c>
      <c r="I53" s="704">
        <f t="shared" si="5"/>
        <v>0</v>
      </c>
      <c r="J53" s="704">
        <f t="shared" si="6"/>
        <v>0</v>
      </c>
      <c r="K53" s="705"/>
      <c r="L53" s="705"/>
      <c r="M53" s="706"/>
      <c r="N53" s="131"/>
    </row>
    <row r="54" spans="1:14" x14ac:dyDescent="0.25">
      <c r="A54" s="126" t="s">
        <v>704</v>
      </c>
      <c r="B54" s="150"/>
      <c r="C54" s="152"/>
      <c r="D54" s="152"/>
      <c r="E54" s="152"/>
      <c r="F54" s="152"/>
      <c r="G54" s="678">
        <f t="shared" si="3"/>
        <v>0</v>
      </c>
      <c r="H54" s="747">
        <f t="shared" si="4"/>
        <v>0</v>
      </c>
      <c r="I54" s="704">
        <f t="shared" si="5"/>
        <v>0</v>
      </c>
      <c r="J54" s="704">
        <f t="shared" si="6"/>
        <v>0</v>
      </c>
      <c r="K54" s="149"/>
    </row>
    <row r="55" spans="1:14" ht="15.75" thickBot="1" x14ac:dyDescent="0.3">
      <c r="A55" s="126" t="s">
        <v>705</v>
      </c>
      <c r="B55" s="134"/>
      <c r="C55" s="152"/>
      <c r="D55" s="152"/>
      <c r="E55" s="152"/>
      <c r="F55" s="152"/>
      <c r="G55" s="678">
        <f t="shared" si="3"/>
        <v>0</v>
      </c>
      <c r="H55" s="747">
        <f t="shared" si="4"/>
        <v>0</v>
      </c>
      <c r="I55" s="750">
        <f t="shared" si="5"/>
        <v>0</v>
      </c>
      <c r="J55" s="704">
        <f t="shared" si="6"/>
        <v>0</v>
      </c>
      <c r="K55" s="149"/>
    </row>
    <row r="56" spans="1:14" s="746" customFormat="1" ht="15.75" thickBot="1" x14ac:dyDescent="0.3">
      <c r="A56" s="423" t="s">
        <v>120</v>
      </c>
      <c r="B56" s="742">
        <f>SUM(B51:B55)</f>
        <v>0</v>
      </c>
      <c r="C56" s="743"/>
      <c r="D56" s="743"/>
      <c r="E56" s="743"/>
      <c r="F56" s="743"/>
      <c r="G56" s="744"/>
      <c r="H56" s="748"/>
      <c r="I56" s="751">
        <f>SUM(I51:I55)</f>
        <v>0</v>
      </c>
      <c r="J56" s="749">
        <f>SUM(J51:J55)</f>
        <v>0</v>
      </c>
      <c r="K56" s="745"/>
    </row>
    <row r="57" spans="1:14" x14ac:dyDescent="0.25">
      <c r="F57" s="154"/>
      <c r="G57" s="154"/>
      <c r="H57" s="149"/>
      <c r="I57" s="149"/>
      <c r="J57" s="149"/>
      <c r="K57" s="149"/>
    </row>
    <row r="58" spans="1:14" x14ac:dyDescent="0.25">
      <c r="F58" s="154"/>
      <c r="G58" s="154"/>
      <c r="H58" s="149"/>
      <c r="I58" s="149"/>
      <c r="J58" s="149"/>
      <c r="K58" s="149"/>
    </row>
    <row r="59" spans="1:14" x14ac:dyDescent="0.25">
      <c r="A59" s="126" t="s">
        <v>331</v>
      </c>
      <c r="B59" s="126"/>
      <c r="E59" s="145"/>
      <c r="F59" s="145"/>
      <c r="G59" s="145"/>
    </row>
    <row r="60" spans="1:14" x14ac:dyDescent="0.25">
      <c r="A60" s="741" t="s">
        <v>700</v>
      </c>
      <c r="B60" s="126"/>
      <c r="E60" s="145"/>
      <c r="F60" s="145"/>
      <c r="G60" s="145"/>
    </row>
    <row r="61" spans="1:14" ht="60" x14ac:dyDescent="0.25">
      <c r="A61" s="146" t="s">
        <v>328</v>
      </c>
      <c r="B61" s="147" t="s">
        <v>560</v>
      </c>
      <c r="C61" s="147" t="s">
        <v>40</v>
      </c>
      <c r="D61" s="147" t="s">
        <v>32</v>
      </c>
      <c r="E61" s="147" t="s">
        <v>33</v>
      </c>
      <c r="F61" s="147" t="s">
        <v>34</v>
      </c>
      <c r="G61" s="147" t="s">
        <v>35</v>
      </c>
      <c r="H61" s="147" t="s">
        <v>36</v>
      </c>
      <c r="I61" s="148" t="s">
        <v>37</v>
      </c>
      <c r="J61" s="148" t="s">
        <v>561</v>
      </c>
      <c r="K61" s="149"/>
    </row>
    <row r="62" spans="1:14" x14ac:dyDescent="0.25">
      <c r="A62" s="126" t="s">
        <v>701</v>
      </c>
      <c r="B62" s="150"/>
      <c r="C62" s="151"/>
      <c r="D62" s="152"/>
      <c r="E62" s="152"/>
      <c r="F62" s="152"/>
      <c r="G62" s="678">
        <f>(F62-C62)/30.44</f>
        <v>0</v>
      </c>
      <c r="H62" s="747">
        <f>(E62-D62)/30.44</f>
        <v>0</v>
      </c>
      <c r="I62" s="704">
        <f>IF(B62&gt;0,(B62/G62)*H62,0)</f>
        <v>0</v>
      </c>
      <c r="J62" s="704">
        <f>IF(B62&gt;0,(B62/G62)*(G62-H62),0)</f>
        <v>0</v>
      </c>
      <c r="K62" s="705">
        <f>MONTH(M62)</f>
        <v>1</v>
      </c>
      <c r="L62" s="705">
        <f>MONTH(N62)</f>
        <v>1</v>
      </c>
      <c r="M62" s="706">
        <f>F62-C62</f>
        <v>0</v>
      </c>
      <c r="N62" s="131">
        <f>E62-D62</f>
        <v>0</v>
      </c>
    </row>
    <row r="63" spans="1:14" x14ac:dyDescent="0.25">
      <c r="A63" s="126" t="s">
        <v>702</v>
      </c>
      <c r="B63" s="150"/>
      <c r="C63" s="151"/>
      <c r="D63" s="152"/>
      <c r="E63" s="152"/>
      <c r="F63" s="152"/>
      <c r="G63" s="678">
        <f t="shared" ref="G63:G66" si="7">(F63-C63)/30.44</f>
        <v>0</v>
      </c>
      <c r="H63" s="747">
        <f t="shared" ref="H63:H66" si="8">(E63-D63)/30.44</f>
        <v>0</v>
      </c>
      <c r="I63" s="704">
        <f t="shared" ref="I63:I66" si="9">IF(B63&gt;0,(B63/G63)*H63,0)</f>
        <v>0</v>
      </c>
      <c r="J63" s="704">
        <f t="shared" ref="J63:J66" si="10">IF(B63&gt;0,(B63/G63)*(G63-H63),0)</f>
        <v>0</v>
      </c>
      <c r="K63" s="705"/>
      <c r="L63" s="705"/>
      <c r="M63" s="706"/>
      <c r="N63" s="131"/>
    </row>
    <row r="64" spans="1:14" x14ac:dyDescent="0.25">
      <c r="A64" s="126" t="s">
        <v>703</v>
      </c>
      <c r="B64" s="150"/>
      <c r="C64" s="151"/>
      <c r="D64" s="152"/>
      <c r="E64" s="152"/>
      <c r="F64" s="152"/>
      <c r="G64" s="678">
        <f t="shared" si="7"/>
        <v>0</v>
      </c>
      <c r="H64" s="747">
        <f t="shared" si="8"/>
        <v>0</v>
      </c>
      <c r="I64" s="704">
        <f t="shared" si="9"/>
        <v>0</v>
      </c>
      <c r="J64" s="704">
        <f t="shared" si="10"/>
        <v>0</v>
      </c>
      <c r="K64" s="705"/>
      <c r="L64" s="705"/>
      <c r="M64" s="706"/>
      <c r="N64" s="131"/>
    </row>
    <row r="65" spans="1:14" x14ac:dyDescent="0.25">
      <c r="A65" s="126" t="s">
        <v>704</v>
      </c>
      <c r="B65" s="150"/>
      <c r="C65" s="152"/>
      <c r="D65" s="152"/>
      <c r="E65" s="152"/>
      <c r="F65" s="152"/>
      <c r="G65" s="678">
        <f t="shared" si="7"/>
        <v>0</v>
      </c>
      <c r="H65" s="747">
        <f t="shared" si="8"/>
        <v>0</v>
      </c>
      <c r="I65" s="704">
        <f t="shared" si="9"/>
        <v>0</v>
      </c>
      <c r="J65" s="704">
        <f t="shared" si="10"/>
        <v>0</v>
      </c>
      <c r="K65" s="149"/>
    </row>
    <row r="66" spans="1:14" ht="15.75" thickBot="1" x14ac:dyDescent="0.3">
      <c r="A66" s="126" t="s">
        <v>705</v>
      </c>
      <c r="B66" s="134"/>
      <c r="C66" s="152"/>
      <c r="D66" s="152"/>
      <c r="E66" s="152"/>
      <c r="F66" s="152"/>
      <c r="G66" s="678">
        <f t="shared" si="7"/>
        <v>0</v>
      </c>
      <c r="H66" s="747">
        <f t="shared" si="8"/>
        <v>0</v>
      </c>
      <c r="I66" s="750">
        <f t="shared" si="9"/>
        <v>0</v>
      </c>
      <c r="J66" s="704">
        <f t="shared" si="10"/>
        <v>0</v>
      </c>
      <c r="K66" s="149"/>
    </row>
    <row r="67" spans="1:14" ht="15.75" thickBot="1" x14ac:dyDescent="0.3">
      <c r="A67" s="423" t="s">
        <v>120</v>
      </c>
      <c r="B67" s="742">
        <f>SUM(B62:B66)</f>
        <v>0</v>
      </c>
      <c r="C67" s="743"/>
      <c r="D67" s="743"/>
      <c r="E67" s="743"/>
      <c r="F67" s="743"/>
      <c r="G67" s="744"/>
      <c r="H67" s="748"/>
      <c r="I67" s="751">
        <f>SUM(I62:I66)</f>
        <v>0</v>
      </c>
      <c r="J67" s="749">
        <f>SUM(J62:J66)</f>
        <v>0</v>
      </c>
      <c r="K67" s="745"/>
      <c r="L67" s="746"/>
      <c r="M67" s="746"/>
      <c r="N67" s="746"/>
    </row>
    <row r="68" spans="1:14" x14ac:dyDescent="0.25">
      <c r="F68" s="154"/>
      <c r="G68" s="154"/>
      <c r="H68" s="149"/>
      <c r="I68" s="149"/>
      <c r="J68" s="149"/>
      <c r="K68" s="149"/>
    </row>
    <row r="69" spans="1:14" x14ac:dyDescent="0.25">
      <c r="F69" s="154"/>
      <c r="G69" s="155"/>
      <c r="H69" s="155"/>
      <c r="I69" s="149"/>
      <c r="J69" s="149"/>
      <c r="K69" s="149"/>
    </row>
    <row r="70" spans="1:14" x14ac:dyDescent="0.25">
      <c r="A70" s="895" t="s">
        <v>38</v>
      </c>
      <c r="B70" s="156"/>
      <c r="C70" s="891" t="s">
        <v>0</v>
      </c>
      <c r="D70" s="891"/>
      <c r="E70" s="896" t="s">
        <v>4</v>
      </c>
      <c r="F70" s="69"/>
      <c r="G70" s="69"/>
      <c r="H70" s="149"/>
      <c r="I70" s="157"/>
      <c r="J70" s="149"/>
      <c r="K70" s="149"/>
    </row>
    <row r="71" spans="1:14" x14ac:dyDescent="0.25">
      <c r="A71" s="895"/>
      <c r="B71" s="158"/>
      <c r="C71" s="159" t="s">
        <v>2</v>
      </c>
      <c r="D71" s="159" t="s">
        <v>3</v>
      </c>
      <c r="E71" s="896"/>
      <c r="F71" s="69"/>
      <c r="G71" s="69"/>
      <c r="H71" s="149"/>
      <c r="I71" s="157"/>
      <c r="J71" s="149"/>
      <c r="K71" s="149"/>
    </row>
    <row r="72" spans="1:14" x14ac:dyDescent="0.25">
      <c r="A72" s="4"/>
      <c r="B72" s="158"/>
      <c r="C72" s="160"/>
      <c r="D72" s="160"/>
      <c r="E72" s="161">
        <f>SUM(C72:D72)</f>
        <v>0</v>
      </c>
      <c r="F72" s="69"/>
      <c r="G72" s="69"/>
      <c r="H72" s="149"/>
      <c r="I72" s="149"/>
      <c r="J72" s="149"/>
      <c r="K72" s="149"/>
    </row>
    <row r="73" spans="1:14" x14ac:dyDescent="0.25">
      <c r="A73" s="4"/>
      <c r="B73" s="158"/>
      <c r="C73" s="160"/>
      <c r="D73" s="160"/>
      <c r="E73" s="161">
        <f t="shared" ref="E73:E81" si="11">SUM(C73:D73)</f>
        <v>0</v>
      </c>
      <c r="F73" s="69"/>
      <c r="G73" s="69"/>
      <c r="H73" s="149"/>
      <c r="I73" s="149"/>
      <c r="J73" s="149"/>
      <c r="K73" s="149"/>
    </row>
    <row r="74" spans="1:14" x14ac:dyDescent="0.25">
      <c r="A74" s="4"/>
      <c r="B74" s="158"/>
      <c r="C74" s="160"/>
      <c r="D74" s="160"/>
      <c r="E74" s="161">
        <f t="shared" si="11"/>
        <v>0</v>
      </c>
      <c r="F74" s="69"/>
      <c r="G74" s="69"/>
      <c r="H74" s="149"/>
      <c r="I74" s="149"/>
      <c r="J74" s="149"/>
      <c r="K74" s="149"/>
    </row>
    <row r="75" spans="1:14" x14ac:dyDescent="0.25">
      <c r="A75" s="4"/>
      <c r="B75" s="158"/>
      <c r="C75" s="160"/>
      <c r="D75" s="160"/>
      <c r="E75" s="161">
        <f t="shared" si="11"/>
        <v>0</v>
      </c>
      <c r="F75" s="69"/>
      <c r="G75" s="69"/>
      <c r="H75" s="149"/>
      <c r="I75" s="149"/>
      <c r="J75" s="149"/>
      <c r="K75" s="149"/>
    </row>
    <row r="76" spans="1:14" x14ac:dyDescent="0.25">
      <c r="A76" s="4"/>
      <c r="B76" s="158"/>
      <c r="C76" s="160"/>
      <c r="D76" s="160"/>
      <c r="E76" s="161">
        <f t="shared" si="11"/>
        <v>0</v>
      </c>
      <c r="F76" s="69"/>
      <c r="G76" s="69"/>
      <c r="H76" s="149"/>
      <c r="I76" s="149"/>
      <c r="J76" s="149"/>
      <c r="K76" s="149"/>
    </row>
    <row r="77" spans="1:14" x14ac:dyDescent="0.25">
      <c r="A77" s="4"/>
      <c r="B77" s="158"/>
      <c r="C77" s="160"/>
      <c r="D77" s="160"/>
      <c r="E77" s="161">
        <f t="shared" si="11"/>
        <v>0</v>
      </c>
      <c r="F77" s="69"/>
      <c r="G77" s="69"/>
      <c r="H77" s="149"/>
      <c r="I77" s="149"/>
      <c r="J77" s="149"/>
      <c r="K77" s="149"/>
    </row>
    <row r="78" spans="1:14" x14ac:dyDescent="0.25">
      <c r="A78" s="4"/>
      <c r="B78" s="158"/>
      <c r="C78" s="160"/>
      <c r="D78" s="160"/>
      <c r="E78" s="161">
        <f t="shared" si="11"/>
        <v>0</v>
      </c>
      <c r="F78" s="69"/>
      <c r="G78" s="69"/>
      <c r="H78" s="149"/>
      <c r="I78" s="149"/>
      <c r="J78" s="149"/>
      <c r="K78" s="149"/>
    </row>
    <row r="79" spans="1:14" x14ac:dyDescent="0.25">
      <c r="A79" s="162"/>
      <c r="B79" s="158"/>
      <c r="C79" s="160"/>
      <c r="D79" s="160"/>
      <c r="E79" s="161">
        <f t="shared" si="11"/>
        <v>0</v>
      </c>
      <c r="F79" s="69"/>
      <c r="G79" s="69"/>
      <c r="H79" s="149"/>
      <c r="I79" s="149"/>
      <c r="J79" s="149"/>
      <c r="K79" s="149"/>
    </row>
    <row r="80" spans="1:14" x14ac:dyDescent="0.25">
      <c r="A80" s="162"/>
      <c r="B80" s="158"/>
      <c r="C80" s="160"/>
      <c r="D80" s="160"/>
      <c r="E80" s="161">
        <f t="shared" si="11"/>
        <v>0</v>
      </c>
      <c r="F80" s="69"/>
      <c r="G80" s="69"/>
      <c r="H80" s="149"/>
      <c r="I80" s="149"/>
      <c r="J80" s="149"/>
      <c r="K80" s="149"/>
    </row>
    <row r="81" spans="1:11" x14ac:dyDescent="0.25">
      <c r="A81" s="162"/>
      <c r="B81" s="158"/>
      <c r="C81" s="160"/>
      <c r="D81" s="160"/>
      <c r="E81" s="161">
        <f t="shared" si="11"/>
        <v>0</v>
      </c>
      <c r="F81" s="69"/>
      <c r="G81" s="69"/>
      <c r="H81" s="149"/>
      <c r="I81" s="149"/>
      <c r="J81" s="149"/>
      <c r="K81" s="149"/>
    </row>
    <row r="82" spans="1:11" ht="15.75" thickBot="1" x14ac:dyDescent="0.3">
      <c r="A82" s="163" t="s">
        <v>39</v>
      </c>
      <c r="B82" s="164"/>
      <c r="C82" s="165">
        <f>SUM(C72:C81)</f>
        <v>0</v>
      </c>
      <c r="D82" s="165">
        <f>SUM(D72:D81)</f>
        <v>0</v>
      </c>
      <c r="E82" s="165">
        <f>SUM(E72:E81)</f>
        <v>0</v>
      </c>
      <c r="F82" s="69"/>
      <c r="G82" s="69"/>
      <c r="H82" s="149"/>
      <c r="I82" s="149"/>
      <c r="J82" s="149"/>
      <c r="K82" s="149"/>
    </row>
    <row r="83" spans="1:11" ht="15.75" thickTop="1" x14ac:dyDescent="0.25">
      <c r="A83" s="69"/>
      <c r="B83" s="158"/>
      <c r="C83" s="166"/>
      <c r="D83" s="69"/>
      <c r="E83" s="167"/>
      <c r="F83" s="69"/>
      <c r="G83" s="69"/>
      <c r="H83" s="149"/>
      <c r="I83" s="149"/>
      <c r="J83" s="149"/>
      <c r="K83" s="149"/>
    </row>
    <row r="84" spans="1:11" x14ac:dyDescent="0.25">
      <c r="A84" s="69"/>
      <c r="B84" s="158"/>
      <c r="C84" s="166"/>
      <c r="D84" s="69"/>
      <c r="E84" s="167"/>
      <c r="F84" s="69"/>
      <c r="G84" s="69"/>
      <c r="H84" s="149"/>
      <c r="I84" s="149"/>
      <c r="J84" s="149"/>
      <c r="K84" s="149"/>
    </row>
    <row r="85" spans="1:11" x14ac:dyDescent="0.25">
      <c r="A85" s="126" t="s">
        <v>588</v>
      </c>
      <c r="B85" s="168"/>
      <c r="C85" s="168"/>
      <c r="D85" s="168"/>
      <c r="E85" s="169"/>
      <c r="F85" s="169"/>
      <c r="G85" s="168"/>
      <c r="H85" s="168"/>
      <c r="I85" s="149"/>
      <c r="J85" s="149"/>
      <c r="K85" s="149"/>
    </row>
    <row r="86" spans="1:11" x14ac:dyDescent="0.25">
      <c r="A86" s="741" t="s">
        <v>699</v>
      </c>
      <c r="B86" s="168"/>
      <c r="C86" s="168"/>
      <c r="D86" s="168"/>
      <c r="E86" s="169"/>
      <c r="F86" s="168"/>
      <c r="G86" s="126"/>
      <c r="H86" s="168"/>
      <c r="I86" s="149"/>
      <c r="J86" s="149"/>
      <c r="K86" s="149"/>
    </row>
    <row r="87" spans="1:11" x14ac:dyDescent="0.25">
      <c r="A87" s="170" t="s">
        <v>459</v>
      </c>
      <c r="B87" s="171" t="s">
        <v>646</v>
      </c>
      <c r="C87" s="171" t="s">
        <v>646</v>
      </c>
      <c r="D87" s="171" t="s">
        <v>646</v>
      </c>
      <c r="E87" s="171" t="s">
        <v>646</v>
      </c>
      <c r="F87" s="171" t="s">
        <v>646</v>
      </c>
      <c r="G87" s="172"/>
      <c r="H87" s="172"/>
      <c r="I87" s="149"/>
      <c r="J87" s="149"/>
      <c r="K87" s="149"/>
    </row>
    <row r="88" spans="1:11" x14ac:dyDescent="0.25">
      <c r="A88" s="10" t="s">
        <v>96</v>
      </c>
      <c r="B88" s="173" t="s">
        <v>646</v>
      </c>
      <c r="C88" s="173" t="s">
        <v>646</v>
      </c>
      <c r="D88" s="173" t="s">
        <v>646</v>
      </c>
      <c r="E88" s="173" t="s">
        <v>646</v>
      </c>
      <c r="F88" s="173" t="s">
        <v>646</v>
      </c>
      <c r="G88" s="168"/>
      <c r="H88" s="168"/>
      <c r="I88" s="149"/>
      <c r="J88" s="149"/>
      <c r="K88" s="149"/>
    </row>
    <row r="89" spans="1:11" x14ac:dyDescent="0.25">
      <c r="A89" s="170" t="s">
        <v>478</v>
      </c>
      <c r="B89" s="174"/>
      <c r="C89" s="174"/>
      <c r="D89" s="174"/>
      <c r="E89" s="174"/>
      <c r="F89" s="174"/>
      <c r="G89" s="168"/>
      <c r="H89" s="168"/>
      <c r="I89" s="149"/>
      <c r="J89" s="149"/>
      <c r="K89" s="149"/>
    </row>
    <row r="90" spans="1:11" x14ac:dyDescent="0.25">
      <c r="A90" s="170" t="s">
        <v>475</v>
      </c>
      <c r="B90" s="175"/>
      <c r="C90" s="175"/>
      <c r="D90" s="175"/>
      <c r="E90" s="175"/>
      <c r="F90" s="175"/>
      <c r="G90" s="168"/>
      <c r="H90" s="168"/>
    </row>
    <row r="91" spans="1:11" ht="15" customHeight="1" x14ac:dyDescent="0.25">
      <c r="A91" s="170" t="s">
        <v>476</v>
      </c>
      <c r="B91" s="176"/>
      <c r="C91" s="176"/>
      <c r="D91" s="176"/>
      <c r="E91" s="176"/>
      <c r="F91" s="176"/>
      <c r="G91" s="168"/>
      <c r="H91" s="168"/>
    </row>
    <row r="92" spans="1:11" x14ac:dyDescent="0.25">
      <c r="A92" s="109" t="s">
        <v>477</v>
      </c>
      <c r="B92" s="171"/>
      <c r="C92" s="171"/>
      <c r="D92" s="171"/>
      <c r="E92" s="171"/>
      <c r="F92" s="171"/>
      <c r="G92" s="168"/>
      <c r="H92" s="168"/>
    </row>
    <row r="93" spans="1:11" x14ac:dyDescent="0.25">
      <c r="A93" s="168" t="s">
        <v>481</v>
      </c>
      <c r="B93" s="171"/>
      <c r="C93" s="171"/>
      <c r="D93" s="171"/>
      <c r="E93" s="171"/>
      <c r="F93" s="171"/>
      <c r="G93" s="168"/>
      <c r="H93" s="168"/>
    </row>
    <row r="94" spans="1:11" x14ac:dyDescent="0.25">
      <c r="A94" s="170" t="s">
        <v>479</v>
      </c>
      <c r="B94" s="176"/>
      <c r="C94" s="176"/>
      <c r="D94" s="176"/>
      <c r="E94" s="176"/>
      <c r="F94" s="176"/>
      <c r="G94" s="168"/>
      <c r="H94" s="168"/>
    </row>
    <row r="95" spans="1:11" x14ac:dyDescent="0.25">
      <c r="A95" s="170" t="s">
        <v>480</v>
      </c>
      <c r="B95" s="171"/>
      <c r="C95" s="171"/>
      <c r="D95" s="171"/>
      <c r="E95" s="171"/>
      <c r="F95" s="171"/>
      <c r="G95" s="168"/>
      <c r="H95" s="168"/>
    </row>
    <row r="96" spans="1:11" x14ac:dyDescent="0.25">
      <c r="A96" s="168" t="s">
        <v>589</v>
      </c>
      <c r="B96" s="171"/>
      <c r="C96" s="171"/>
      <c r="D96" s="171"/>
      <c r="E96" s="171"/>
      <c r="F96" s="171"/>
      <c r="G96" s="168"/>
      <c r="H96" s="168"/>
    </row>
    <row r="97" spans="1:8" ht="15.75" thickBot="1" x14ac:dyDescent="0.3">
      <c r="A97" s="168" t="s">
        <v>590</v>
      </c>
      <c r="B97" s="171"/>
      <c r="C97" s="171"/>
      <c r="D97" s="171"/>
      <c r="E97" s="171"/>
      <c r="F97" s="171"/>
      <c r="G97" s="419" t="s">
        <v>4</v>
      </c>
      <c r="H97" s="168"/>
    </row>
    <row r="98" spans="1:8" ht="15.75" thickBot="1" x14ac:dyDescent="0.3">
      <c r="A98" s="168" t="s">
        <v>483</v>
      </c>
      <c r="B98" s="178"/>
      <c r="C98" s="178"/>
      <c r="D98" s="178"/>
      <c r="E98" s="178"/>
      <c r="F98" s="178"/>
      <c r="G98" s="740">
        <f>SUM(B98:F98)</f>
        <v>0</v>
      </c>
      <c r="H98" s="168"/>
    </row>
    <row r="99" spans="1:8" x14ac:dyDescent="0.25">
      <c r="A99" s="109" t="s">
        <v>482</v>
      </c>
      <c r="B99" s="179"/>
      <c r="C99" s="179"/>
      <c r="D99" s="179"/>
      <c r="E99" s="179"/>
      <c r="F99" s="179"/>
      <c r="G99" s="168"/>
      <c r="H99" s="168"/>
    </row>
    <row r="100" spans="1:8" x14ac:dyDescent="0.25">
      <c r="B100" s="180"/>
    </row>
    <row r="101" spans="1:8" x14ac:dyDescent="0.25">
      <c r="A101" s="741" t="s">
        <v>700</v>
      </c>
      <c r="B101" s="182"/>
    </row>
    <row r="102" spans="1:8" x14ac:dyDescent="0.25">
      <c r="A102" s="170" t="s">
        <v>459</v>
      </c>
      <c r="B102" s="171" t="s">
        <v>646</v>
      </c>
      <c r="C102" s="171" t="s">
        <v>646</v>
      </c>
      <c r="D102" s="171" t="s">
        <v>646</v>
      </c>
      <c r="E102" s="171" t="s">
        <v>646</v>
      </c>
      <c r="F102" s="171" t="s">
        <v>646</v>
      </c>
      <c r="G102" s="728"/>
    </row>
    <row r="103" spans="1:8" x14ac:dyDescent="0.25">
      <c r="A103" s="10" t="s">
        <v>96</v>
      </c>
      <c r="B103" s="173" t="s">
        <v>646</v>
      </c>
      <c r="C103" s="173" t="s">
        <v>646</v>
      </c>
      <c r="D103" s="173" t="s">
        <v>646</v>
      </c>
      <c r="E103" s="173" t="s">
        <v>646</v>
      </c>
      <c r="F103" s="173" t="s">
        <v>646</v>
      </c>
      <c r="G103" s="168"/>
    </row>
    <row r="104" spans="1:8" x14ac:dyDescent="0.25">
      <c r="A104" s="170" t="s">
        <v>478</v>
      </c>
      <c r="B104" s="174"/>
      <c r="C104" s="174"/>
      <c r="D104" s="174"/>
      <c r="E104" s="174"/>
      <c r="F104" s="174"/>
      <c r="G104" s="168"/>
    </row>
    <row r="105" spans="1:8" x14ac:dyDescent="0.25">
      <c r="A105" s="170" t="s">
        <v>475</v>
      </c>
      <c r="B105" s="175"/>
      <c r="C105" s="175"/>
      <c r="D105" s="175"/>
      <c r="E105" s="175"/>
      <c r="F105" s="175"/>
      <c r="G105" s="168"/>
    </row>
    <row r="106" spans="1:8" x14ac:dyDescent="0.25">
      <c r="A106" s="170" t="s">
        <v>476</v>
      </c>
      <c r="B106" s="176"/>
      <c r="C106" s="176"/>
      <c r="D106" s="176"/>
      <c r="E106" s="176"/>
      <c r="F106" s="176"/>
      <c r="G106" s="168"/>
    </row>
    <row r="107" spans="1:8" x14ac:dyDescent="0.25">
      <c r="A107" s="735" t="s">
        <v>477</v>
      </c>
      <c r="B107" s="171"/>
      <c r="C107" s="171"/>
      <c r="D107" s="171"/>
      <c r="E107" s="171"/>
      <c r="F107" s="171"/>
      <c r="G107" s="168"/>
    </row>
    <row r="108" spans="1:8" x14ac:dyDescent="0.25">
      <c r="A108" s="168" t="s">
        <v>481</v>
      </c>
      <c r="B108" s="171"/>
      <c r="C108" s="171"/>
      <c r="D108" s="171"/>
      <c r="E108" s="171"/>
      <c r="F108" s="171"/>
      <c r="G108" s="168"/>
    </row>
    <row r="109" spans="1:8" x14ac:dyDescent="0.25">
      <c r="A109" s="170" t="s">
        <v>479</v>
      </c>
      <c r="B109" s="176"/>
      <c r="C109" s="176"/>
      <c r="D109" s="176"/>
      <c r="E109" s="176"/>
      <c r="F109" s="176"/>
      <c r="G109" s="168"/>
    </row>
    <row r="110" spans="1:8" x14ac:dyDescent="0.25">
      <c r="A110" s="170" t="s">
        <v>480</v>
      </c>
      <c r="B110" s="171"/>
      <c r="C110" s="171"/>
      <c r="D110" s="171"/>
      <c r="E110" s="171"/>
      <c r="F110" s="171"/>
      <c r="G110" s="168"/>
    </row>
    <row r="111" spans="1:8" x14ac:dyDescent="0.25">
      <c r="A111" s="168" t="s">
        <v>589</v>
      </c>
      <c r="B111" s="171"/>
      <c r="C111" s="171"/>
      <c r="D111" s="171"/>
      <c r="E111" s="171"/>
      <c r="F111" s="171"/>
      <c r="G111" s="168"/>
    </row>
    <row r="112" spans="1:8" ht="15.75" thickBot="1" x14ac:dyDescent="0.3">
      <c r="A112" s="168" t="s">
        <v>590</v>
      </c>
      <c r="B112" s="171"/>
      <c r="C112" s="171"/>
      <c r="D112" s="171"/>
      <c r="E112" s="171"/>
      <c r="F112" s="171"/>
      <c r="G112" s="419" t="s">
        <v>4</v>
      </c>
    </row>
    <row r="113" spans="1:7" ht="15.75" thickBot="1" x14ac:dyDescent="0.3">
      <c r="A113" s="168" t="s">
        <v>483</v>
      </c>
      <c r="B113" s="178"/>
      <c r="C113" s="178"/>
      <c r="D113" s="178"/>
      <c r="E113" s="178"/>
      <c r="F113" s="178"/>
      <c r="G113" s="740">
        <f>SUM(B113:F113)</f>
        <v>0</v>
      </c>
    </row>
    <row r="114" spans="1:7" x14ac:dyDescent="0.25">
      <c r="A114" s="735" t="s">
        <v>482</v>
      </c>
      <c r="B114" s="179"/>
      <c r="C114" s="179"/>
      <c r="D114" s="179"/>
      <c r="E114" s="179"/>
      <c r="F114" s="179"/>
      <c r="G114" s="168"/>
    </row>
    <row r="116" spans="1:7" x14ac:dyDescent="0.25">
      <c r="A116" s="170"/>
    </row>
  </sheetData>
  <sheetProtection password="CF2F" sheet="1" objects="1" scenarios="1"/>
  <mergeCells count="7">
    <mergeCell ref="C1:D1"/>
    <mergeCell ref="C70:D70"/>
    <mergeCell ref="C2:D2"/>
    <mergeCell ref="E2:E3"/>
    <mergeCell ref="A2:A3"/>
    <mergeCell ref="A70:A71"/>
    <mergeCell ref="E70:E71"/>
  </mergeCells>
  <dataValidations count="3">
    <dataValidation type="list" allowBlank="1" showInputMessage="1" showErrorMessage="1" sqref="B15:B16">
      <formula1>"0,1"</formula1>
    </dataValidation>
    <dataValidation type="list" allowBlank="1" showInputMessage="1" showErrorMessage="1" sqref="B87:F87 B102:F102">
      <formula1>$AA$1:$AA$11</formula1>
    </dataValidation>
    <dataValidation type="list" allowBlank="1" showInputMessage="1" showErrorMessage="1" sqref="B88:F88 B103:F103">
      <formula1>$AB$1:$AB$3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03"/>
  <sheetViews>
    <sheetView showGridLines="0" zoomScale="90" zoomScaleNormal="70" workbookViewId="0">
      <selection activeCell="C17" sqref="C17"/>
    </sheetView>
  </sheetViews>
  <sheetFormatPr baseColWidth="10" defaultRowHeight="12.75" x14ac:dyDescent="0.25"/>
  <cols>
    <col min="1" max="1" width="25.7109375" style="183" customWidth="1"/>
    <col min="2" max="2" width="66.7109375" style="183" customWidth="1"/>
    <col min="3" max="3" width="12.7109375" style="184" customWidth="1"/>
    <col min="4" max="4" width="5.85546875" style="183" customWidth="1"/>
    <col min="5" max="5" width="6.5703125" style="185" customWidth="1"/>
    <col min="6" max="6" width="6.85546875" style="185" hidden="1" customWidth="1"/>
    <col min="7" max="7" width="6.140625" style="185" customWidth="1"/>
    <col min="8" max="8" width="5.5703125" style="185" customWidth="1"/>
    <col min="9" max="9" width="14" style="183" customWidth="1"/>
    <col min="10" max="10" width="13.5703125" style="183" bestFit="1" customWidth="1"/>
    <col min="11" max="11" width="18" style="183" bestFit="1" customWidth="1"/>
    <col min="12" max="12" width="8.5703125" style="186" customWidth="1"/>
    <col min="13" max="13" width="16.7109375" style="183" customWidth="1"/>
    <col min="14" max="14" width="16.7109375" style="187" customWidth="1"/>
    <col min="15" max="24" width="16.7109375" style="183" customWidth="1"/>
    <col min="25" max="51" width="11.42578125" style="118"/>
    <col min="52" max="52" width="25.5703125" style="118" bestFit="1" customWidth="1"/>
    <col min="53" max="16384" width="11.42578125" style="118"/>
  </cols>
  <sheetData>
    <row r="1" spans="1:56" x14ac:dyDescent="0.25">
      <c r="AZ1" s="118" t="s">
        <v>646</v>
      </c>
      <c r="BB1" s="118" t="s">
        <v>646</v>
      </c>
      <c r="BD1" s="118" t="s">
        <v>646</v>
      </c>
    </row>
    <row r="2" spans="1:56" x14ac:dyDescent="0.25">
      <c r="AZ2" s="118" t="s">
        <v>74</v>
      </c>
      <c r="BB2" s="118" t="s">
        <v>85</v>
      </c>
      <c r="BD2" s="118" t="s">
        <v>88</v>
      </c>
    </row>
    <row r="3" spans="1:56" x14ac:dyDescent="0.25">
      <c r="AZ3" s="118" t="s">
        <v>75</v>
      </c>
      <c r="BB3" s="118" t="s">
        <v>86</v>
      </c>
      <c r="BD3" s="118" t="s">
        <v>89</v>
      </c>
    </row>
    <row r="4" spans="1:56" x14ac:dyDescent="0.25">
      <c r="AZ4" s="121" t="s">
        <v>76</v>
      </c>
      <c r="BB4" s="118" t="s">
        <v>87</v>
      </c>
      <c r="BD4" s="118" t="s">
        <v>90</v>
      </c>
    </row>
    <row r="5" spans="1:56" x14ac:dyDescent="0.25">
      <c r="AZ5" s="121" t="s">
        <v>77</v>
      </c>
      <c r="BD5" s="118" t="s">
        <v>91</v>
      </c>
    </row>
    <row r="6" spans="1:56" x14ac:dyDescent="0.25">
      <c r="AZ6" s="118" t="s">
        <v>78</v>
      </c>
      <c r="BD6" s="118" t="s">
        <v>93</v>
      </c>
    </row>
    <row r="7" spans="1:56" ht="12" customHeight="1" x14ac:dyDescent="0.25">
      <c r="AZ7" s="122" t="s">
        <v>79</v>
      </c>
      <c r="BD7" s="118" t="s">
        <v>94</v>
      </c>
    </row>
    <row r="8" spans="1:56" ht="15.75" x14ac:dyDescent="0.25">
      <c r="A8" s="188" t="s">
        <v>707</v>
      </c>
      <c r="AZ8" s="122" t="s">
        <v>80</v>
      </c>
      <c r="BA8" s="189"/>
      <c r="BD8" s="118" t="s">
        <v>92</v>
      </c>
    </row>
    <row r="9" spans="1:56" x14ac:dyDescent="0.25">
      <c r="A9" s="190"/>
      <c r="B9" s="190"/>
      <c r="AZ9" s="123" t="s">
        <v>81</v>
      </c>
      <c r="BA9" s="189"/>
    </row>
    <row r="10" spans="1:56" x14ac:dyDescent="0.25">
      <c r="A10" s="190"/>
      <c r="B10" s="190"/>
      <c r="AZ10" s="123" t="s">
        <v>82</v>
      </c>
      <c r="BA10" s="191"/>
    </row>
    <row r="11" spans="1:56" ht="13.5" thickBot="1" x14ac:dyDescent="0.3">
      <c r="AZ11" s="123" t="s">
        <v>83</v>
      </c>
      <c r="BA11" s="123"/>
    </row>
    <row r="12" spans="1:56" ht="13.5" thickBot="1" x14ac:dyDescent="0.3">
      <c r="A12" s="192" t="s">
        <v>42</v>
      </c>
      <c r="B12" s="193"/>
      <c r="C12" s="194">
        <v>45292</v>
      </c>
      <c r="D12" s="195"/>
      <c r="E12" s="196"/>
      <c r="F12" s="196"/>
      <c r="G12" s="196"/>
      <c r="H12" s="196"/>
      <c r="I12" s="195"/>
      <c r="J12" s="195"/>
      <c r="K12" s="195"/>
      <c r="L12" s="197"/>
      <c r="N12" s="198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23"/>
      <c r="AZ12" s="118" t="s">
        <v>84</v>
      </c>
      <c r="BA12" s="123"/>
    </row>
    <row r="13" spans="1:56" ht="13.5" thickBot="1" x14ac:dyDescent="0.3">
      <c r="A13" s="199" t="s">
        <v>43</v>
      </c>
      <c r="B13" s="200"/>
      <c r="C13" s="201">
        <v>45657</v>
      </c>
      <c r="D13" s="195"/>
      <c r="E13" s="196"/>
      <c r="F13" s="196"/>
      <c r="G13" s="196"/>
      <c r="H13" s="196"/>
      <c r="I13" s="195"/>
      <c r="J13" s="195"/>
      <c r="K13" s="195"/>
      <c r="L13" s="197"/>
      <c r="M13" s="195"/>
      <c r="N13" s="198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23"/>
    </row>
    <row r="14" spans="1:56" ht="15" customHeight="1" thickBot="1" x14ac:dyDescent="0.3">
      <c r="T14" s="899" t="s">
        <v>44</v>
      </c>
      <c r="U14" s="900"/>
      <c r="W14" s="195"/>
      <c r="X14" s="195"/>
    </row>
    <row r="15" spans="1:56" s="189" customFormat="1" ht="25.5" customHeight="1" x14ac:dyDescent="0.25">
      <c r="A15" s="910" t="s">
        <v>45</v>
      </c>
      <c r="B15" s="202"/>
      <c r="C15" s="203" t="s">
        <v>46</v>
      </c>
      <c r="D15" s="204" t="s">
        <v>47</v>
      </c>
      <c r="E15" s="901" t="s">
        <v>260</v>
      </c>
      <c r="F15" s="902"/>
      <c r="G15" s="902"/>
      <c r="H15" s="903"/>
      <c r="I15" s="907" t="s">
        <v>101</v>
      </c>
      <c r="J15" s="907" t="s">
        <v>103</v>
      </c>
      <c r="K15" s="907" t="s">
        <v>104</v>
      </c>
      <c r="L15" s="205" t="s">
        <v>49</v>
      </c>
      <c r="M15" s="907" t="s">
        <v>106</v>
      </c>
      <c r="N15" s="907" t="s">
        <v>104</v>
      </c>
      <c r="O15" s="907" t="s">
        <v>714</v>
      </c>
      <c r="P15" s="904" t="s">
        <v>51</v>
      </c>
      <c r="Q15" s="905"/>
      <c r="R15" s="906"/>
      <c r="S15" s="204" t="s">
        <v>50</v>
      </c>
      <c r="T15" s="204" t="s">
        <v>30</v>
      </c>
      <c r="U15" s="907" t="s">
        <v>329</v>
      </c>
      <c r="V15" s="206" t="s">
        <v>52</v>
      </c>
      <c r="W15" s="204" t="s">
        <v>49</v>
      </c>
      <c r="X15" s="897" t="s">
        <v>577</v>
      </c>
    </row>
    <row r="16" spans="1:56" s="189" customFormat="1" ht="36.75" customHeight="1" thickBot="1" x14ac:dyDescent="0.3">
      <c r="A16" s="911"/>
      <c r="B16" s="207"/>
      <c r="C16" s="208" t="s">
        <v>72</v>
      </c>
      <c r="D16" s="209" t="s">
        <v>53</v>
      </c>
      <c r="E16" s="210" t="s">
        <v>48</v>
      </c>
      <c r="F16" s="210" t="s">
        <v>258</v>
      </c>
      <c r="G16" s="210" t="s">
        <v>56</v>
      </c>
      <c r="H16" s="210" t="s">
        <v>259</v>
      </c>
      <c r="I16" s="909"/>
      <c r="J16" s="908"/>
      <c r="K16" s="908"/>
      <c r="L16" s="211" t="s">
        <v>105</v>
      </c>
      <c r="M16" s="909"/>
      <c r="N16" s="908"/>
      <c r="O16" s="909"/>
      <c r="P16" s="209" t="s">
        <v>59</v>
      </c>
      <c r="Q16" s="209" t="s">
        <v>60</v>
      </c>
      <c r="R16" s="209" t="s">
        <v>61</v>
      </c>
      <c r="S16" s="209" t="s">
        <v>62</v>
      </c>
      <c r="T16" s="212" t="s">
        <v>63</v>
      </c>
      <c r="U16" s="908"/>
      <c r="V16" s="213" t="s">
        <v>64</v>
      </c>
      <c r="W16" s="214" t="s">
        <v>65</v>
      </c>
      <c r="X16" s="898"/>
    </row>
    <row r="17" spans="1:24" s="123" customFormat="1" ht="13.5" customHeight="1" thickBot="1" x14ac:dyDescent="0.3">
      <c r="A17" s="754" t="s">
        <v>71</v>
      </c>
      <c r="B17" s="752" t="s">
        <v>73</v>
      </c>
      <c r="C17" s="791"/>
      <c r="D17" s="216" t="s">
        <v>66</v>
      </c>
      <c r="E17" s="217">
        <v>200</v>
      </c>
      <c r="F17" s="271">
        <f>IF(($C$13-C17)/(365/4)=TRUNC(($C$13-C17)/(365/4)),($C$13-C17)/(365/4),TRUNC((($C$13-C17)/(365/4))+0.9))</f>
        <v>501</v>
      </c>
      <c r="G17" s="271">
        <f>IF(F17&lt;=E17,F17,E17)</f>
        <v>200</v>
      </c>
      <c r="H17" s="217">
        <f>E17-G17</f>
        <v>0</v>
      </c>
      <c r="I17" s="792"/>
      <c r="J17" s="219" t="s">
        <v>67</v>
      </c>
      <c r="K17" s="793">
        <v>1</v>
      </c>
      <c r="L17" s="220">
        <v>0.9</v>
      </c>
      <c r="M17" s="219">
        <f>+I17*K17*L17</f>
        <v>0</v>
      </c>
      <c r="N17" s="221">
        <v>1</v>
      </c>
      <c r="O17" s="219">
        <f>+M17*N17</f>
        <v>0</v>
      </c>
      <c r="P17" s="275">
        <f>ROUND(IF(E17=0,0,IF(F17&gt;G17,O17,IF((O17/E17*(G17-4))&lt;0,0,(O17/E17*(G17-4))))),2)</f>
        <v>0</v>
      </c>
      <c r="Q17" s="275">
        <f>ROUND(IF(F17&gt;G17,0,IF(P17=0,(O17/E17)*(E17-H17),(O17/E17)*4)),2)</f>
        <v>0</v>
      </c>
      <c r="R17" s="219">
        <f>(P17+Q17)</f>
        <v>0</v>
      </c>
      <c r="S17" s="219">
        <f>O17-R17</f>
        <v>0</v>
      </c>
      <c r="T17" s="219">
        <f>+(S17+S18)</f>
        <v>0</v>
      </c>
      <c r="U17" s="222"/>
      <c r="V17" s="277">
        <f>IF(U17&gt;(T17),U17,T17)</f>
        <v>0</v>
      </c>
      <c r="W17" s="224">
        <v>1</v>
      </c>
      <c r="X17" s="223">
        <f>+W17*V17</f>
        <v>0</v>
      </c>
    </row>
    <row r="18" spans="1:24" s="123" customFormat="1" ht="13.5" customHeight="1" x14ac:dyDescent="0.25">
      <c r="A18" s="754" t="s">
        <v>47</v>
      </c>
      <c r="B18" s="513" t="s">
        <v>646</v>
      </c>
      <c r="C18" s="226"/>
      <c r="D18" s="227" t="s">
        <v>68</v>
      </c>
      <c r="E18" s="218">
        <v>0</v>
      </c>
      <c r="F18" s="271">
        <f>IF(($C$13-C18)/(365/4)=TRUNC(($C$13-C18)/(365/4)),($C$13-C18)/(365/4),TRUNC((($C$13-C18)/(365/4))+0.9))</f>
        <v>501</v>
      </c>
      <c r="G18" s="271">
        <f>IF(F18&lt;=E18,F18,E18)</f>
        <v>0</v>
      </c>
      <c r="H18" s="218">
        <f>E18-G18</f>
        <v>0</v>
      </c>
      <c r="I18" s="228"/>
      <c r="J18" s="228" t="s">
        <v>69</v>
      </c>
      <c r="K18" s="228"/>
      <c r="L18" s="229">
        <v>0.1</v>
      </c>
      <c r="M18" s="228">
        <f>+I17*K17*L18</f>
        <v>0</v>
      </c>
      <c r="N18" s="230">
        <v>1</v>
      </c>
      <c r="O18" s="228">
        <f>+M18*N18</f>
        <v>0</v>
      </c>
      <c r="P18" s="276">
        <f>ROUND(IF(E18=0,0,IF(F18&gt;G18,O18,IF((O18/E18*(G18-4))&lt;0,0,(O18/E18*(G18-4))))),2)</f>
        <v>0</v>
      </c>
      <c r="Q18" s="275">
        <f>ROUND(IF(F18&gt;G18,0,IF(P18=0,(O18/E18)*(E18-H18),(O18/E18)*4)),2)</f>
        <v>0</v>
      </c>
      <c r="R18" s="228">
        <f>(P18+Q18)</f>
        <v>0</v>
      </c>
      <c r="S18" s="228">
        <f>O18-R18</f>
        <v>0</v>
      </c>
      <c r="T18" s="228"/>
      <c r="U18" s="264"/>
      <c r="V18" s="231"/>
      <c r="W18" s="232"/>
      <c r="X18" s="231"/>
    </row>
    <row r="19" spans="1:24" s="123" customFormat="1" ht="13.5" customHeight="1" x14ac:dyDescent="0.25">
      <c r="A19" s="754" t="s">
        <v>95</v>
      </c>
      <c r="B19" s="513" t="s">
        <v>646</v>
      </c>
      <c r="C19" s="226"/>
      <c r="D19" s="227"/>
      <c r="E19" s="218"/>
      <c r="F19" s="218"/>
      <c r="G19" s="218"/>
      <c r="H19" s="218"/>
      <c r="I19" s="228"/>
      <c r="J19" s="228"/>
      <c r="K19" s="228"/>
      <c r="L19" s="233"/>
      <c r="M19" s="228"/>
      <c r="N19" s="230"/>
      <c r="O19" s="228"/>
      <c r="P19" s="228"/>
      <c r="Q19" s="228"/>
      <c r="R19" s="228"/>
      <c r="S19" s="228"/>
      <c r="T19" s="228"/>
      <c r="U19" s="264"/>
      <c r="V19" s="231"/>
      <c r="W19" s="232"/>
      <c r="X19" s="231"/>
    </row>
    <row r="20" spans="1:24" s="123" customFormat="1" ht="13.5" customHeight="1" x14ac:dyDescent="0.25">
      <c r="A20" s="754" t="s">
        <v>96</v>
      </c>
      <c r="B20" s="513" t="s">
        <v>646</v>
      </c>
      <c r="C20" s="226"/>
      <c r="D20" s="227"/>
      <c r="E20" s="218"/>
      <c r="F20" s="218"/>
      <c r="G20" s="218"/>
      <c r="H20" s="218"/>
      <c r="I20" s="228"/>
      <c r="J20" s="228"/>
      <c r="K20" s="228"/>
      <c r="L20" s="233"/>
      <c r="M20" s="228"/>
      <c r="N20" s="230"/>
      <c r="O20" s="228"/>
      <c r="P20" s="228"/>
      <c r="Q20" s="228"/>
      <c r="R20" s="228"/>
      <c r="S20" s="228"/>
      <c r="T20" s="228"/>
      <c r="U20" s="234"/>
      <c r="V20" s="231"/>
      <c r="W20" s="234"/>
      <c r="X20" s="231"/>
    </row>
    <row r="21" spans="1:24" s="123" customFormat="1" ht="13.5" customHeight="1" x14ac:dyDescent="0.25">
      <c r="A21" s="754" t="s">
        <v>97</v>
      </c>
      <c r="B21" s="755">
        <v>100</v>
      </c>
      <c r="C21" s="226"/>
      <c r="D21" s="227"/>
      <c r="E21" s="218"/>
      <c r="F21" s="218"/>
      <c r="G21" s="218"/>
      <c r="H21" s="218"/>
      <c r="I21" s="228"/>
      <c r="J21" s="228"/>
      <c r="K21" s="228"/>
      <c r="L21" s="233"/>
      <c r="M21" s="228"/>
      <c r="N21" s="230"/>
      <c r="O21" s="228"/>
      <c r="P21" s="228"/>
      <c r="Q21" s="228"/>
      <c r="R21" s="228"/>
      <c r="S21" s="228"/>
      <c r="T21" s="228"/>
      <c r="U21" s="234"/>
      <c r="V21" s="231"/>
      <c r="W21" s="234"/>
      <c r="X21" s="231"/>
    </row>
    <row r="22" spans="1:24" ht="13.5" customHeight="1" x14ac:dyDescent="0.25">
      <c r="A22" s="756" t="s">
        <v>98</v>
      </c>
      <c r="B22" s="753"/>
      <c r="C22" s="236"/>
      <c r="D22" s="237"/>
      <c r="E22" s="238"/>
      <c r="F22" s="238"/>
      <c r="G22" s="238"/>
      <c r="H22" s="238"/>
      <c r="I22" s="239"/>
      <c r="J22" s="239"/>
      <c r="K22" s="239"/>
      <c r="L22" s="240"/>
      <c r="M22" s="239"/>
      <c r="N22" s="241"/>
      <c r="O22" s="239"/>
      <c r="P22" s="239"/>
      <c r="Q22" s="239"/>
      <c r="R22" s="239"/>
      <c r="S22" s="239"/>
      <c r="T22" s="239"/>
      <c r="U22" s="243"/>
      <c r="V22" s="242"/>
      <c r="W22" s="243"/>
      <c r="X22" s="242"/>
    </row>
    <row r="23" spans="1:24" ht="13.5" customHeight="1" x14ac:dyDescent="0.25">
      <c r="A23" s="756" t="s">
        <v>99</v>
      </c>
      <c r="B23" s="753" t="s">
        <v>102</v>
      </c>
      <c r="C23" s="236"/>
      <c r="D23" s="237"/>
      <c r="E23" s="238"/>
      <c r="F23" s="238"/>
      <c r="G23" s="238"/>
      <c r="H23" s="238"/>
      <c r="I23" s="239"/>
      <c r="J23" s="239"/>
      <c r="K23" s="239"/>
      <c r="L23" s="240"/>
      <c r="M23" s="239"/>
      <c r="N23" s="241"/>
      <c r="O23" s="239"/>
      <c r="P23" s="239"/>
      <c r="Q23" s="239"/>
      <c r="R23" s="239"/>
      <c r="S23" s="239"/>
      <c r="T23" s="239"/>
      <c r="U23" s="243"/>
      <c r="V23" s="242"/>
      <c r="W23" s="243"/>
      <c r="X23" s="242"/>
    </row>
    <row r="24" spans="1:24" ht="13.5" customHeight="1" x14ac:dyDescent="0.25">
      <c r="A24" s="756" t="s">
        <v>100</v>
      </c>
      <c r="B24" s="753"/>
      <c r="C24" s="236"/>
      <c r="D24" s="237"/>
      <c r="E24" s="238"/>
      <c r="F24" s="238"/>
      <c r="G24" s="238"/>
      <c r="H24" s="238"/>
      <c r="I24" s="239"/>
      <c r="J24" s="239"/>
      <c r="K24" s="239"/>
      <c r="L24" s="240"/>
      <c r="M24" s="239"/>
      <c r="N24" s="241"/>
      <c r="O24" s="239"/>
      <c r="P24" s="239"/>
      <c r="Q24" s="239"/>
      <c r="R24" s="239"/>
      <c r="S24" s="239"/>
      <c r="T24" s="239"/>
      <c r="U24" s="243"/>
      <c r="V24" s="242"/>
      <c r="W24" s="243"/>
      <c r="X24" s="242"/>
    </row>
    <row r="25" spans="1:24" ht="13.5" customHeight="1" thickBot="1" x14ac:dyDescent="0.3">
      <c r="A25" s="756"/>
      <c r="B25" s="244"/>
      <c r="C25" s="245"/>
      <c r="D25" s="246"/>
      <c r="E25" s="247"/>
      <c r="F25" s="247"/>
      <c r="G25" s="247"/>
      <c r="H25" s="247"/>
      <c r="I25" s="248"/>
      <c r="J25" s="248"/>
      <c r="K25" s="248"/>
      <c r="L25" s="249"/>
      <c r="M25" s="248"/>
      <c r="N25" s="250"/>
      <c r="O25" s="248"/>
      <c r="P25" s="248"/>
      <c r="Q25" s="248"/>
      <c r="R25" s="248"/>
      <c r="S25" s="248"/>
      <c r="T25" s="248"/>
      <c r="U25" s="251"/>
      <c r="V25" s="252"/>
      <c r="W25" s="251"/>
      <c r="X25" s="252"/>
    </row>
    <row r="26" spans="1:24" s="263" customFormat="1" ht="13.5" customHeight="1" thickBot="1" x14ac:dyDescent="0.3">
      <c r="A26" s="503"/>
      <c r="B26" s="253"/>
      <c r="C26" s="254"/>
      <c r="D26" s="255"/>
      <c r="E26" s="256"/>
      <c r="F26" s="256"/>
      <c r="G26" s="256"/>
      <c r="H26" s="256"/>
      <c r="I26" s="257">
        <f>+I17</f>
        <v>0</v>
      </c>
      <c r="J26" s="257"/>
      <c r="K26" s="257"/>
      <c r="L26" s="258"/>
      <c r="M26" s="257"/>
      <c r="N26" s="259"/>
      <c r="O26" s="257">
        <f>+O17+O18</f>
        <v>0</v>
      </c>
      <c r="P26" s="257"/>
      <c r="Q26" s="257">
        <f>SUM(Q17:Q25)</f>
        <v>0</v>
      </c>
      <c r="R26" s="257"/>
      <c r="S26" s="257">
        <f>+S18+S17</f>
        <v>0</v>
      </c>
      <c r="T26" s="260"/>
      <c r="U26" s="257"/>
      <c r="V26" s="261"/>
      <c r="W26" s="262"/>
      <c r="X26" s="261">
        <f>+SUM(X17:X25)</f>
        <v>0</v>
      </c>
    </row>
    <row r="27" spans="1:24" ht="13.5" customHeight="1" x14ac:dyDescent="0.25">
      <c r="A27" s="754" t="s">
        <v>71</v>
      </c>
      <c r="B27" s="752" t="s">
        <v>73</v>
      </c>
      <c r="C27" s="791"/>
      <c r="D27" s="272" t="s">
        <v>66</v>
      </c>
      <c r="E27" s="273">
        <v>200</v>
      </c>
      <c r="F27" s="271">
        <f>IF(($C$13-C27)/(365/4)=TRUNC(($C$13-C27)/(365/4)),($C$13-C27)/(365/4),TRUNC((($C$13-C27)/(365/4))+0.9))</f>
        <v>501</v>
      </c>
      <c r="G27" s="271">
        <f>IF(F27&lt;=E27,F27,E27)</f>
        <v>200</v>
      </c>
      <c r="H27" s="273">
        <f>E27-G27</f>
        <v>0</v>
      </c>
      <c r="I27" s="792"/>
      <c r="J27" s="219" t="s">
        <v>67</v>
      </c>
      <c r="K27" s="792"/>
      <c r="L27" s="220"/>
      <c r="M27" s="219">
        <f>+I27*K27*L27</f>
        <v>0</v>
      </c>
      <c r="N27" s="221">
        <v>1</v>
      </c>
      <c r="O27" s="219">
        <f>+M27*N27</f>
        <v>0</v>
      </c>
      <c r="P27" s="275">
        <f>ROUND(IF(E27=0,0,IF(F27&gt;G27,O27,IF((O27/E27*(G27-4))&lt;0,0,(O27/E27*(G27-4))))),2)</f>
        <v>0</v>
      </c>
      <c r="Q27" s="275">
        <f>ROUND(IF(F27&gt;G27,0,IF(P27=0,(O27/E27)*(E27-H27),(O27/E27)*4)),2)</f>
        <v>0</v>
      </c>
      <c r="R27" s="219">
        <f>(P27+Q27)</f>
        <v>0</v>
      </c>
      <c r="S27" s="219">
        <f>O27-R27</f>
        <v>0</v>
      </c>
      <c r="T27" s="219">
        <f>+(S27+S28)</f>
        <v>0</v>
      </c>
      <c r="U27" s="222"/>
      <c r="V27" s="277">
        <f>IF(U27&gt;(T27),U27,T27)</f>
        <v>0</v>
      </c>
      <c r="W27" s="224">
        <v>1</v>
      </c>
      <c r="X27" s="223">
        <f>+W27*V27</f>
        <v>0</v>
      </c>
    </row>
    <row r="28" spans="1:24" ht="13.5" customHeight="1" x14ac:dyDescent="0.25">
      <c r="A28" s="754" t="s">
        <v>47</v>
      </c>
      <c r="B28" s="513" t="s">
        <v>646</v>
      </c>
      <c r="C28" s="226"/>
      <c r="D28" s="274" t="s">
        <v>68</v>
      </c>
      <c r="E28" s="271">
        <v>0</v>
      </c>
      <c r="F28" s="271">
        <f>IF(($C$13-C28)/(365/4)=TRUNC(($C$13-C28)/(365/4)),($C$13-C28)/(365/4),TRUNC((($C$13-C28)/(365/4))+0.9))</f>
        <v>501</v>
      </c>
      <c r="G28" s="271">
        <f>IF(F28&lt;=E28,F28,E28)</f>
        <v>0</v>
      </c>
      <c r="H28" s="271">
        <f>E28-G28</f>
        <v>0</v>
      </c>
      <c r="I28" s="228"/>
      <c r="J28" s="228" t="s">
        <v>69</v>
      </c>
      <c r="K28" s="228"/>
      <c r="L28" s="229"/>
      <c r="M28" s="228">
        <f>+I27*K27*L28</f>
        <v>0</v>
      </c>
      <c r="N28" s="230">
        <v>1</v>
      </c>
      <c r="O28" s="228">
        <f>+M28*N28</f>
        <v>0</v>
      </c>
      <c r="P28" s="276">
        <f>ROUND(IF(E28=0,0,IF(F28&gt;G28,O28,IF((O28/E28*(G28-4))&lt;0,0,(O28/E28*(G28-4))))),2)</f>
        <v>0</v>
      </c>
      <c r="Q28" s="276">
        <f>ROUND(IF(F28&gt;G28,0,IF(P28=0,(O28/E28)*(E28-H28),(O28/E28)*4)),2)</f>
        <v>0</v>
      </c>
      <c r="R28" s="228">
        <f>(P28+Q28)</f>
        <v>0</v>
      </c>
      <c r="S28" s="228">
        <f>O28-R28</f>
        <v>0</v>
      </c>
      <c r="T28" s="228"/>
      <c r="U28" s="264"/>
      <c r="V28" s="231"/>
      <c r="W28" s="232"/>
      <c r="X28" s="231"/>
    </row>
    <row r="29" spans="1:24" ht="13.5" customHeight="1" x14ac:dyDescent="0.25">
      <c r="A29" s="754" t="s">
        <v>95</v>
      </c>
      <c r="B29" s="513" t="s">
        <v>646</v>
      </c>
      <c r="C29" s="226"/>
      <c r="D29" s="227"/>
      <c r="E29" s="218"/>
      <c r="F29" s="218"/>
      <c r="G29" s="218"/>
      <c r="H29" s="218"/>
      <c r="I29" s="228"/>
      <c r="J29" s="228"/>
      <c r="K29" s="228"/>
      <c r="L29" s="233"/>
      <c r="M29" s="228"/>
      <c r="N29" s="230"/>
      <c r="O29" s="228"/>
      <c r="P29" s="228"/>
      <c r="Q29" s="228"/>
      <c r="R29" s="228"/>
      <c r="S29" s="228"/>
      <c r="T29" s="228"/>
      <c r="U29" s="264"/>
      <c r="V29" s="231"/>
      <c r="W29" s="232"/>
      <c r="X29" s="231"/>
    </row>
    <row r="30" spans="1:24" ht="13.5" customHeight="1" x14ac:dyDescent="0.25">
      <c r="A30" s="754" t="s">
        <v>96</v>
      </c>
      <c r="B30" s="513" t="s">
        <v>646</v>
      </c>
      <c r="C30" s="226"/>
      <c r="D30" s="227"/>
      <c r="E30" s="218"/>
      <c r="F30" s="218"/>
      <c r="G30" s="218"/>
      <c r="H30" s="218"/>
      <c r="I30" s="228"/>
      <c r="J30" s="228"/>
      <c r="K30" s="228"/>
      <c r="L30" s="233"/>
      <c r="M30" s="228"/>
      <c r="N30" s="230"/>
      <c r="O30" s="228"/>
      <c r="P30" s="228"/>
      <c r="Q30" s="228"/>
      <c r="R30" s="228"/>
      <c r="S30" s="228"/>
      <c r="T30" s="228"/>
      <c r="U30" s="264"/>
      <c r="V30" s="231"/>
      <c r="W30" s="232"/>
      <c r="X30" s="231"/>
    </row>
    <row r="31" spans="1:24" ht="13.5" customHeight="1" x14ac:dyDescent="0.25">
      <c r="A31" s="754" t="s">
        <v>97</v>
      </c>
      <c r="B31" s="755"/>
      <c r="C31" s="226"/>
      <c r="D31" s="227"/>
      <c r="E31" s="218"/>
      <c r="F31" s="218"/>
      <c r="G31" s="218"/>
      <c r="H31" s="218"/>
      <c r="I31" s="228"/>
      <c r="J31" s="228"/>
      <c r="K31" s="228"/>
      <c r="L31" s="233"/>
      <c r="M31" s="228"/>
      <c r="N31" s="230"/>
      <c r="O31" s="228"/>
      <c r="P31" s="228"/>
      <c r="Q31" s="228"/>
      <c r="R31" s="228"/>
      <c r="S31" s="228"/>
      <c r="T31" s="228"/>
      <c r="U31" s="264"/>
      <c r="V31" s="231"/>
      <c r="W31" s="232"/>
      <c r="X31" s="231"/>
    </row>
    <row r="32" spans="1:24" ht="13.5" customHeight="1" x14ac:dyDescent="0.25">
      <c r="A32" s="756" t="s">
        <v>98</v>
      </c>
      <c r="B32" s="753"/>
      <c r="C32" s="226"/>
      <c r="D32" s="227"/>
      <c r="E32" s="218"/>
      <c r="F32" s="218"/>
      <c r="G32" s="218"/>
      <c r="H32" s="218"/>
      <c r="I32" s="228"/>
      <c r="J32" s="228"/>
      <c r="K32" s="228"/>
      <c r="L32" s="233"/>
      <c r="M32" s="228"/>
      <c r="N32" s="230"/>
      <c r="O32" s="228"/>
      <c r="P32" s="228"/>
      <c r="Q32" s="228"/>
      <c r="R32" s="228"/>
      <c r="S32" s="228"/>
      <c r="T32" s="228"/>
      <c r="U32" s="264"/>
      <c r="V32" s="231"/>
      <c r="W32" s="232"/>
      <c r="X32" s="231"/>
    </row>
    <row r="33" spans="1:24" ht="13.5" customHeight="1" x14ac:dyDescent="0.25">
      <c r="A33" s="756" t="s">
        <v>99</v>
      </c>
      <c r="B33" s="753" t="s">
        <v>102</v>
      </c>
      <c r="C33" s="226"/>
      <c r="D33" s="227"/>
      <c r="E33" s="218"/>
      <c r="F33" s="218"/>
      <c r="G33" s="218"/>
      <c r="H33" s="218"/>
      <c r="I33" s="228"/>
      <c r="J33" s="228"/>
      <c r="K33" s="228"/>
      <c r="L33" s="233"/>
      <c r="M33" s="228"/>
      <c r="N33" s="230"/>
      <c r="O33" s="228"/>
      <c r="P33" s="228"/>
      <c r="Q33" s="228"/>
      <c r="R33" s="228"/>
      <c r="S33" s="228"/>
      <c r="T33" s="228"/>
      <c r="U33" s="234"/>
      <c r="V33" s="231"/>
      <c r="W33" s="234"/>
      <c r="X33" s="231"/>
    </row>
    <row r="34" spans="1:24" ht="13.5" customHeight="1" x14ac:dyDescent="0.25">
      <c r="A34" s="756" t="s">
        <v>100</v>
      </c>
      <c r="B34" s="753"/>
      <c r="C34" s="236"/>
      <c r="D34" s="237"/>
      <c r="E34" s="238"/>
      <c r="F34" s="238"/>
      <c r="G34" s="238"/>
      <c r="H34" s="238"/>
      <c r="I34" s="239"/>
      <c r="J34" s="239"/>
      <c r="K34" s="239"/>
      <c r="L34" s="240"/>
      <c r="M34" s="239"/>
      <c r="N34" s="241"/>
      <c r="O34" s="239"/>
      <c r="P34" s="239"/>
      <c r="Q34" s="239"/>
      <c r="R34" s="239"/>
      <c r="S34" s="239"/>
      <c r="T34" s="239"/>
      <c r="U34" s="243"/>
      <c r="V34" s="242"/>
      <c r="W34" s="243"/>
      <c r="X34" s="242"/>
    </row>
    <row r="35" spans="1:24" ht="13.5" customHeight="1" thickBot="1" x14ac:dyDescent="0.3">
      <c r="A35" s="756"/>
      <c r="B35" s="265"/>
      <c r="C35" s="245"/>
      <c r="D35" s="246"/>
      <c r="E35" s="247"/>
      <c r="F35" s="247"/>
      <c r="G35" s="247"/>
      <c r="H35" s="247"/>
      <c r="I35" s="248"/>
      <c r="J35" s="248"/>
      <c r="K35" s="248"/>
      <c r="L35" s="249"/>
      <c r="M35" s="248"/>
      <c r="N35" s="250"/>
      <c r="O35" s="248"/>
      <c r="P35" s="248"/>
      <c r="Q35" s="248"/>
      <c r="R35" s="248"/>
      <c r="S35" s="248"/>
      <c r="T35" s="248"/>
      <c r="U35" s="251"/>
      <c r="V35" s="252"/>
      <c r="W35" s="251"/>
      <c r="X35" s="252"/>
    </row>
    <row r="36" spans="1:24" ht="13.5" customHeight="1" thickBot="1" x14ac:dyDescent="0.3">
      <c r="A36" s="503"/>
      <c r="B36" s="253"/>
      <c r="C36" s="254"/>
      <c r="D36" s="255"/>
      <c r="E36" s="256"/>
      <c r="F36" s="256"/>
      <c r="G36" s="256"/>
      <c r="H36" s="256"/>
      <c r="I36" s="257">
        <f>+I27</f>
        <v>0</v>
      </c>
      <c r="J36" s="257"/>
      <c r="K36" s="257"/>
      <c r="L36" s="258"/>
      <c r="M36" s="257"/>
      <c r="N36" s="259"/>
      <c r="O36" s="257">
        <f>+O27+O28</f>
        <v>0</v>
      </c>
      <c r="P36" s="257"/>
      <c r="Q36" s="257">
        <f>SUM(Q27:Q35)</f>
        <v>0</v>
      </c>
      <c r="R36" s="257"/>
      <c r="S36" s="257">
        <f>+S28+S27</f>
        <v>0</v>
      </c>
      <c r="T36" s="260"/>
      <c r="U36" s="257"/>
      <c r="V36" s="261"/>
      <c r="W36" s="262"/>
      <c r="X36" s="261">
        <f>+SUM(X27:X35)</f>
        <v>0</v>
      </c>
    </row>
    <row r="37" spans="1:24" ht="13.5" customHeight="1" x14ac:dyDescent="0.25">
      <c r="A37" s="754" t="s">
        <v>71</v>
      </c>
      <c r="B37" s="752" t="s">
        <v>73</v>
      </c>
      <c r="C37" s="791"/>
      <c r="D37" s="272" t="s">
        <v>66</v>
      </c>
      <c r="E37" s="273">
        <v>200</v>
      </c>
      <c r="F37" s="271">
        <f>IF(($C$13-C37)/(365/4)=TRUNC(($C$13-C37)/(365/4)),($C$13-C37)/(365/4),TRUNC((($C$13-C37)/(365/4))+0.9))</f>
        <v>501</v>
      </c>
      <c r="G37" s="271">
        <f>IF(F37&lt;=E37,F37,E37)</f>
        <v>200</v>
      </c>
      <c r="H37" s="273">
        <f>E37-G37</f>
        <v>0</v>
      </c>
      <c r="I37" s="792"/>
      <c r="J37" s="219" t="s">
        <v>67</v>
      </c>
      <c r="K37" s="792"/>
      <c r="L37" s="220"/>
      <c r="M37" s="219">
        <f>+I37*K37*L37</f>
        <v>0</v>
      </c>
      <c r="N37" s="221">
        <v>1</v>
      </c>
      <c r="O37" s="219">
        <f>+M37*N37</f>
        <v>0</v>
      </c>
      <c r="P37" s="275">
        <f>ROUND(IF(E37=0,0,IF(F37&gt;G37,O37,IF((O37/E37*(G37-4))&lt;0,0,(O37/E37*(G37-4))))),2)</f>
        <v>0</v>
      </c>
      <c r="Q37" s="275">
        <f>ROUND(IF(F37&gt;G37,0,IF(P37=0,(O37/E37)*(E37-H37),(O37/E37)*4)),2)</f>
        <v>0</v>
      </c>
      <c r="R37" s="219">
        <f>(P37+Q37)</f>
        <v>0</v>
      </c>
      <c r="S37" s="219">
        <f>O37-R37</f>
        <v>0</v>
      </c>
      <c r="T37" s="219">
        <f>+(S37+S38)</f>
        <v>0</v>
      </c>
      <c r="U37" s="222"/>
      <c r="V37" s="277">
        <f>IF(U37&gt;(T37),U37,T37)</f>
        <v>0</v>
      </c>
      <c r="W37" s="224">
        <v>1</v>
      </c>
      <c r="X37" s="223">
        <f>+W37*V37</f>
        <v>0</v>
      </c>
    </row>
    <row r="38" spans="1:24" ht="13.5" customHeight="1" x14ac:dyDescent="0.25">
      <c r="A38" s="754" t="s">
        <v>47</v>
      </c>
      <c r="B38" s="513" t="s">
        <v>646</v>
      </c>
      <c r="C38" s="226"/>
      <c r="D38" s="274" t="s">
        <v>68</v>
      </c>
      <c r="E38" s="271">
        <v>0</v>
      </c>
      <c r="F38" s="271">
        <f>IF(($C$13-C38)/(365/4)=TRUNC(($C$13-C38)/(365/4)),($C$13-C38)/(365/4),TRUNC((($C$13-C38)/(365/4))+0.9))</f>
        <v>501</v>
      </c>
      <c r="G38" s="271">
        <f>IF(F38&lt;=E38,F38,E38)</f>
        <v>0</v>
      </c>
      <c r="H38" s="271">
        <f>E38-G38</f>
        <v>0</v>
      </c>
      <c r="I38" s="228"/>
      <c r="J38" s="228" t="s">
        <v>69</v>
      </c>
      <c r="K38" s="228"/>
      <c r="L38" s="229"/>
      <c r="M38" s="228">
        <f>+I37*K37*L38</f>
        <v>0</v>
      </c>
      <c r="N38" s="230">
        <v>1</v>
      </c>
      <c r="O38" s="228">
        <f>+M38*N38</f>
        <v>0</v>
      </c>
      <c r="P38" s="276">
        <f>ROUND(IF(E38=0,0,IF(F38&gt;G38,O38,IF((O38/E38*(G38-4))&lt;0,0,(O38/E38*(G38-4))))),2)</f>
        <v>0</v>
      </c>
      <c r="Q38" s="276">
        <f>ROUND(IF(F38&gt;G38,0,IF(P38=0,(O38/E38)*(E38-H38),(O38/E38)*4)),2)</f>
        <v>0</v>
      </c>
      <c r="R38" s="228">
        <f>(P38+Q38)</f>
        <v>0</v>
      </c>
      <c r="S38" s="228">
        <f>O38-R38</f>
        <v>0</v>
      </c>
      <c r="T38" s="228"/>
      <c r="U38" s="266"/>
      <c r="V38" s="231"/>
      <c r="W38" s="267"/>
      <c r="X38" s="231"/>
    </row>
    <row r="39" spans="1:24" ht="13.5" customHeight="1" x14ac:dyDescent="0.25">
      <c r="A39" s="754" t="s">
        <v>95</v>
      </c>
      <c r="B39" s="513" t="s">
        <v>646</v>
      </c>
      <c r="C39" s="226"/>
      <c r="D39" s="227"/>
      <c r="E39" s="218"/>
      <c r="F39" s="218"/>
      <c r="G39" s="218"/>
      <c r="H39" s="218"/>
      <c r="I39" s="228"/>
      <c r="J39" s="228"/>
      <c r="K39" s="228"/>
      <c r="L39" s="233"/>
      <c r="M39" s="228"/>
      <c r="N39" s="230"/>
      <c r="O39" s="228"/>
      <c r="P39" s="228"/>
      <c r="Q39" s="228"/>
      <c r="R39" s="228"/>
      <c r="S39" s="228"/>
      <c r="T39" s="228"/>
      <c r="U39" s="266"/>
      <c r="V39" s="231"/>
      <c r="W39" s="267"/>
      <c r="X39" s="231"/>
    </row>
    <row r="40" spans="1:24" ht="13.5" customHeight="1" x14ac:dyDescent="0.25">
      <c r="A40" s="754" t="s">
        <v>96</v>
      </c>
      <c r="B40" s="513" t="s">
        <v>646</v>
      </c>
      <c r="C40" s="226"/>
      <c r="D40" s="227"/>
      <c r="E40" s="218"/>
      <c r="F40" s="218"/>
      <c r="G40" s="218"/>
      <c r="H40" s="218"/>
      <c r="I40" s="228"/>
      <c r="J40" s="228"/>
      <c r="K40" s="228"/>
      <c r="L40" s="233"/>
      <c r="M40" s="228"/>
      <c r="N40" s="230"/>
      <c r="O40" s="228"/>
      <c r="P40" s="228"/>
      <c r="Q40" s="228"/>
      <c r="R40" s="228"/>
      <c r="S40" s="228"/>
      <c r="T40" s="228"/>
      <c r="U40" s="266"/>
      <c r="V40" s="231"/>
      <c r="W40" s="267"/>
      <c r="X40" s="231"/>
    </row>
    <row r="41" spans="1:24" ht="13.5" customHeight="1" x14ac:dyDescent="0.25">
      <c r="A41" s="754" t="s">
        <v>97</v>
      </c>
      <c r="B41" s="755"/>
      <c r="C41" s="226"/>
      <c r="D41" s="227"/>
      <c r="E41" s="218"/>
      <c r="F41" s="218"/>
      <c r="G41" s="218"/>
      <c r="H41" s="218"/>
      <c r="I41" s="228"/>
      <c r="J41" s="228"/>
      <c r="K41" s="228"/>
      <c r="L41" s="233"/>
      <c r="M41" s="228"/>
      <c r="N41" s="230"/>
      <c r="O41" s="228"/>
      <c r="P41" s="228"/>
      <c r="Q41" s="228"/>
      <c r="R41" s="228"/>
      <c r="S41" s="228"/>
      <c r="T41" s="228"/>
      <c r="U41" s="266"/>
      <c r="V41" s="231"/>
      <c r="W41" s="267"/>
      <c r="X41" s="231"/>
    </row>
    <row r="42" spans="1:24" ht="13.5" customHeight="1" x14ac:dyDescent="0.25">
      <c r="A42" s="756" t="s">
        <v>98</v>
      </c>
      <c r="B42" s="753"/>
      <c r="C42" s="226"/>
      <c r="D42" s="227"/>
      <c r="E42" s="218"/>
      <c r="F42" s="218"/>
      <c r="G42" s="218"/>
      <c r="H42" s="218"/>
      <c r="I42" s="228"/>
      <c r="J42" s="228"/>
      <c r="K42" s="228"/>
      <c r="L42" s="233"/>
      <c r="M42" s="228"/>
      <c r="N42" s="230"/>
      <c r="O42" s="228"/>
      <c r="P42" s="228"/>
      <c r="Q42" s="228"/>
      <c r="R42" s="228"/>
      <c r="S42" s="228"/>
      <c r="T42" s="228"/>
      <c r="U42" s="266"/>
      <c r="V42" s="231"/>
      <c r="W42" s="267"/>
      <c r="X42" s="231"/>
    </row>
    <row r="43" spans="1:24" ht="13.5" customHeight="1" x14ac:dyDescent="0.25">
      <c r="A43" s="756" t="s">
        <v>99</v>
      </c>
      <c r="B43" s="753" t="s">
        <v>102</v>
      </c>
      <c r="C43" s="226"/>
      <c r="D43" s="227"/>
      <c r="E43" s="218"/>
      <c r="F43" s="218"/>
      <c r="G43" s="218"/>
      <c r="H43" s="218"/>
      <c r="I43" s="228"/>
      <c r="J43" s="228"/>
      <c r="K43" s="228"/>
      <c r="L43" s="233"/>
      <c r="M43" s="228"/>
      <c r="N43" s="230"/>
      <c r="O43" s="228"/>
      <c r="P43" s="228"/>
      <c r="Q43" s="228"/>
      <c r="R43" s="228"/>
      <c r="S43" s="228"/>
      <c r="T43" s="228"/>
      <c r="U43" s="266"/>
      <c r="V43" s="231"/>
      <c r="W43" s="267"/>
      <c r="X43" s="231"/>
    </row>
    <row r="44" spans="1:24" ht="13.5" customHeight="1" x14ac:dyDescent="0.25">
      <c r="A44" s="756" t="s">
        <v>100</v>
      </c>
      <c r="B44" s="513"/>
      <c r="C44" s="226"/>
      <c r="D44" s="227"/>
      <c r="E44" s="218"/>
      <c r="F44" s="218"/>
      <c r="G44" s="218"/>
      <c r="H44" s="218"/>
      <c r="I44" s="228"/>
      <c r="J44" s="228"/>
      <c r="K44" s="228"/>
      <c r="L44" s="233"/>
      <c r="M44" s="228"/>
      <c r="N44" s="230"/>
      <c r="O44" s="228"/>
      <c r="P44" s="228"/>
      <c r="Q44" s="228"/>
      <c r="R44" s="228"/>
      <c r="S44" s="228"/>
      <c r="T44" s="228"/>
      <c r="U44" s="234"/>
      <c r="V44" s="231"/>
      <c r="W44" s="234"/>
      <c r="X44" s="231"/>
    </row>
    <row r="45" spans="1:24" ht="13.5" customHeight="1" thickBot="1" x14ac:dyDescent="0.3">
      <c r="A45" s="756"/>
      <c r="B45" s="225"/>
      <c r="C45" s="226"/>
      <c r="D45" s="227"/>
      <c r="E45" s="218"/>
      <c r="F45" s="218"/>
      <c r="G45" s="218"/>
      <c r="H45" s="218"/>
      <c r="I45" s="228"/>
      <c r="J45" s="228"/>
      <c r="K45" s="228"/>
      <c r="L45" s="233"/>
      <c r="M45" s="228"/>
      <c r="N45" s="230"/>
      <c r="O45" s="228"/>
      <c r="P45" s="228"/>
      <c r="Q45" s="228"/>
      <c r="R45" s="228"/>
      <c r="S45" s="228"/>
      <c r="T45" s="228"/>
      <c r="U45" s="227"/>
      <c r="V45" s="231"/>
      <c r="W45" s="758"/>
      <c r="X45" s="231"/>
    </row>
    <row r="46" spans="1:24" ht="13.5" customHeight="1" thickBot="1" x14ac:dyDescent="0.3">
      <c r="A46" s="503"/>
      <c r="B46" s="253"/>
      <c r="C46" s="254"/>
      <c r="D46" s="255"/>
      <c r="E46" s="256"/>
      <c r="F46" s="256"/>
      <c r="G46" s="256"/>
      <c r="H46" s="256"/>
      <c r="I46" s="257">
        <f>+I36</f>
        <v>0</v>
      </c>
      <c r="J46" s="257"/>
      <c r="K46" s="257"/>
      <c r="L46" s="258"/>
      <c r="M46" s="257"/>
      <c r="N46" s="259"/>
      <c r="O46" s="257">
        <f>+O36+O37</f>
        <v>0</v>
      </c>
      <c r="P46" s="257"/>
      <c r="Q46" s="257">
        <f>SUM(Q36:Q44)</f>
        <v>0</v>
      </c>
      <c r="R46" s="257"/>
      <c r="S46" s="257">
        <f>+S37+S36</f>
        <v>0</v>
      </c>
      <c r="T46" s="260"/>
      <c r="U46" s="257"/>
      <c r="V46" s="261"/>
      <c r="W46" s="262"/>
      <c r="X46" s="261">
        <f>+SUM(X36:X44)</f>
        <v>0</v>
      </c>
    </row>
    <row r="47" spans="1:24" ht="13.5" customHeight="1" x14ac:dyDescent="0.25">
      <c r="A47" s="754" t="s">
        <v>71</v>
      </c>
      <c r="B47" s="752" t="s">
        <v>73</v>
      </c>
      <c r="C47" s="791"/>
      <c r="D47" s="272" t="s">
        <v>66</v>
      </c>
      <c r="E47" s="273">
        <v>200</v>
      </c>
      <c r="F47" s="271">
        <f>IF(($C$13-C47)/(365/4)=TRUNC(($C$13-C47)/(365/4)),($C$13-C47)/(365/4),TRUNC((($C$13-C47)/(365/4))+0.9))</f>
        <v>501</v>
      </c>
      <c r="G47" s="271">
        <f>IF(F47&lt;=E47,F47,E47)</f>
        <v>200</v>
      </c>
      <c r="H47" s="273">
        <f>E47-G47</f>
        <v>0</v>
      </c>
      <c r="I47" s="792"/>
      <c r="J47" s="219" t="s">
        <v>67</v>
      </c>
      <c r="K47" s="792"/>
      <c r="L47" s="220"/>
      <c r="M47" s="219">
        <f>+I47*K47*L47</f>
        <v>0</v>
      </c>
      <c r="N47" s="221">
        <v>1</v>
      </c>
      <c r="O47" s="219">
        <f>+M47*N47</f>
        <v>0</v>
      </c>
      <c r="P47" s="275">
        <f>ROUND(IF(E47=0,0,IF(F47&gt;G47,O47,IF((O47/E47*(G47-4))&lt;0,0,(O47/E47*(G47-4))))),2)</f>
        <v>0</v>
      </c>
      <c r="Q47" s="275">
        <f>ROUND(IF(F47&gt;G47,0,IF(P47=0,(O47/E47)*(E47-H47),(O47/E47)*4)),2)</f>
        <v>0</v>
      </c>
      <c r="R47" s="219">
        <f>(P47+Q47)</f>
        <v>0</v>
      </c>
      <c r="S47" s="219">
        <f>O47-R47</f>
        <v>0</v>
      </c>
      <c r="T47" s="219">
        <f>+(S47+S48)</f>
        <v>0</v>
      </c>
      <c r="U47" s="222"/>
      <c r="V47" s="277">
        <f>IF(U47&gt;(T47),U47,T47)</f>
        <v>0</v>
      </c>
      <c r="W47" s="224">
        <v>1</v>
      </c>
      <c r="X47" s="223">
        <f>+W47*V47</f>
        <v>0</v>
      </c>
    </row>
    <row r="48" spans="1:24" ht="13.5" customHeight="1" x14ac:dyDescent="0.25">
      <c r="A48" s="754" t="s">
        <v>47</v>
      </c>
      <c r="B48" s="513" t="s">
        <v>646</v>
      </c>
      <c r="C48" s="226"/>
      <c r="D48" s="274" t="s">
        <v>68</v>
      </c>
      <c r="E48" s="271">
        <v>0</v>
      </c>
      <c r="F48" s="271">
        <f>IF(($C$13-C48)/(365/4)=TRUNC(($C$13-C48)/(365/4)),($C$13-C48)/(365/4),TRUNC((($C$13-C48)/(365/4))+0.9))</f>
        <v>501</v>
      </c>
      <c r="G48" s="271">
        <f>IF(F48&lt;=E48,F48,E48)</f>
        <v>0</v>
      </c>
      <c r="H48" s="271">
        <f>E48-G48</f>
        <v>0</v>
      </c>
      <c r="I48" s="228"/>
      <c r="J48" s="228" t="s">
        <v>69</v>
      </c>
      <c r="K48" s="228"/>
      <c r="L48" s="229"/>
      <c r="M48" s="228">
        <f>+I47*K47*L48</f>
        <v>0</v>
      </c>
      <c r="N48" s="230">
        <v>1</v>
      </c>
      <c r="O48" s="228">
        <f>+M48*N48</f>
        <v>0</v>
      </c>
      <c r="P48" s="276">
        <f>ROUND(IF(E48=0,0,IF(F48&gt;G48,O48,IF((O48/E48*(G48-4))&lt;0,0,(O48/E48*(G48-4))))),2)</f>
        <v>0</v>
      </c>
      <c r="Q48" s="276">
        <f>ROUND(IF(F48&gt;G48,0,IF(P48=0,(O48/E48)*(E48-H48),(O48/E48)*4)),2)</f>
        <v>0</v>
      </c>
      <c r="R48" s="228">
        <f>(P48+Q48)</f>
        <v>0</v>
      </c>
      <c r="S48" s="228">
        <f>O48-R48</f>
        <v>0</v>
      </c>
      <c r="T48" s="228"/>
      <c r="U48" s="264"/>
      <c r="V48" s="231"/>
      <c r="W48" s="232"/>
      <c r="X48" s="231"/>
    </row>
    <row r="49" spans="1:24" ht="13.5" customHeight="1" x14ac:dyDescent="0.25">
      <c r="A49" s="754" t="s">
        <v>95</v>
      </c>
      <c r="B49" s="513" t="s">
        <v>646</v>
      </c>
      <c r="C49" s="226"/>
      <c r="D49" s="227"/>
      <c r="E49" s="218"/>
      <c r="F49" s="218"/>
      <c r="G49" s="218"/>
      <c r="H49" s="218"/>
      <c r="I49" s="228"/>
      <c r="J49" s="228"/>
      <c r="K49" s="228"/>
      <c r="L49" s="233"/>
      <c r="M49" s="228"/>
      <c r="N49" s="230"/>
      <c r="O49" s="228"/>
      <c r="P49" s="228"/>
      <c r="Q49" s="228"/>
      <c r="R49" s="228"/>
      <c r="S49" s="228"/>
      <c r="T49" s="228"/>
      <c r="U49" s="264"/>
      <c r="V49" s="231"/>
      <c r="W49" s="232"/>
      <c r="X49" s="231"/>
    </row>
    <row r="50" spans="1:24" ht="13.5" customHeight="1" x14ac:dyDescent="0.25">
      <c r="A50" s="754" t="s">
        <v>96</v>
      </c>
      <c r="B50" s="513" t="s">
        <v>646</v>
      </c>
      <c r="C50" s="226"/>
      <c r="D50" s="227"/>
      <c r="E50" s="218"/>
      <c r="F50" s="218"/>
      <c r="G50" s="218"/>
      <c r="H50" s="218"/>
      <c r="I50" s="228"/>
      <c r="J50" s="228"/>
      <c r="K50" s="228"/>
      <c r="L50" s="233"/>
      <c r="M50" s="228"/>
      <c r="N50" s="230"/>
      <c r="O50" s="228"/>
      <c r="P50" s="228"/>
      <c r="Q50" s="228"/>
      <c r="R50" s="228"/>
      <c r="S50" s="228"/>
      <c r="T50" s="228"/>
      <c r="U50" s="264"/>
      <c r="V50" s="231"/>
      <c r="W50" s="232"/>
      <c r="X50" s="231"/>
    </row>
    <row r="51" spans="1:24" ht="13.5" customHeight="1" x14ac:dyDescent="0.25">
      <c r="A51" s="754" t="s">
        <v>97</v>
      </c>
      <c r="B51" s="755"/>
      <c r="C51" s="226"/>
      <c r="D51" s="227"/>
      <c r="E51" s="218"/>
      <c r="F51" s="218"/>
      <c r="G51" s="218"/>
      <c r="H51" s="218"/>
      <c r="I51" s="228"/>
      <c r="J51" s="228"/>
      <c r="K51" s="228"/>
      <c r="L51" s="233"/>
      <c r="M51" s="228"/>
      <c r="N51" s="230"/>
      <c r="O51" s="228"/>
      <c r="P51" s="228"/>
      <c r="Q51" s="228"/>
      <c r="R51" s="228"/>
      <c r="S51" s="228"/>
      <c r="T51" s="228"/>
      <c r="U51" s="264"/>
      <c r="V51" s="231"/>
      <c r="W51" s="232"/>
      <c r="X51" s="231"/>
    </row>
    <row r="52" spans="1:24" ht="13.5" customHeight="1" x14ac:dyDescent="0.25">
      <c r="A52" s="756" t="s">
        <v>98</v>
      </c>
      <c r="B52" s="753"/>
      <c r="C52" s="226"/>
      <c r="D52" s="227"/>
      <c r="E52" s="218"/>
      <c r="F52" s="218"/>
      <c r="G52" s="218"/>
      <c r="H52" s="218"/>
      <c r="I52" s="228"/>
      <c r="J52" s="228"/>
      <c r="K52" s="228"/>
      <c r="L52" s="233"/>
      <c r="M52" s="228"/>
      <c r="N52" s="230"/>
      <c r="O52" s="228"/>
      <c r="P52" s="228"/>
      <c r="Q52" s="228"/>
      <c r="R52" s="228"/>
      <c r="S52" s="228"/>
      <c r="T52" s="228"/>
      <c r="U52" s="264"/>
      <c r="V52" s="231"/>
      <c r="W52" s="232"/>
      <c r="X52" s="231"/>
    </row>
    <row r="53" spans="1:24" ht="13.5" customHeight="1" x14ac:dyDescent="0.25">
      <c r="A53" s="756" t="s">
        <v>99</v>
      </c>
      <c r="B53" s="753" t="s">
        <v>102</v>
      </c>
      <c r="C53" s="226"/>
      <c r="D53" s="227"/>
      <c r="E53" s="218"/>
      <c r="F53" s="218"/>
      <c r="G53" s="218"/>
      <c r="H53" s="218"/>
      <c r="I53" s="228"/>
      <c r="J53" s="228"/>
      <c r="K53" s="228"/>
      <c r="L53" s="233"/>
      <c r="M53" s="228"/>
      <c r="N53" s="230"/>
      <c r="O53" s="228"/>
      <c r="P53" s="228"/>
      <c r="Q53" s="228"/>
      <c r="R53" s="228"/>
      <c r="S53" s="228"/>
      <c r="T53" s="228"/>
      <c r="U53" s="234"/>
      <c r="V53" s="231"/>
      <c r="W53" s="234"/>
      <c r="X53" s="231"/>
    </row>
    <row r="54" spans="1:24" ht="13.5" customHeight="1" x14ac:dyDescent="0.25">
      <c r="A54" s="756" t="s">
        <v>100</v>
      </c>
      <c r="B54" s="753"/>
      <c r="C54" s="236"/>
      <c r="D54" s="237"/>
      <c r="E54" s="238"/>
      <c r="F54" s="238"/>
      <c r="G54" s="238"/>
      <c r="H54" s="238"/>
      <c r="I54" s="239"/>
      <c r="J54" s="239"/>
      <c r="K54" s="239"/>
      <c r="L54" s="240"/>
      <c r="M54" s="239"/>
      <c r="N54" s="241"/>
      <c r="O54" s="239"/>
      <c r="P54" s="239"/>
      <c r="Q54" s="239"/>
      <c r="R54" s="239"/>
      <c r="S54" s="239"/>
      <c r="T54" s="239"/>
      <c r="U54" s="243"/>
      <c r="V54" s="242"/>
      <c r="W54" s="243"/>
      <c r="X54" s="242"/>
    </row>
    <row r="55" spans="1:24" ht="13.5" customHeight="1" thickBot="1" x14ac:dyDescent="0.3">
      <c r="A55" s="756"/>
      <c r="B55" s="265"/>
      <c r="C55" s="245"/>
      <c r="D55" s="246"/>
      <c r="E55" s="247"/>
      <c r="F55" s="247"/>
      <c r="G55" s="247"/>
      <c r="H55" s="247"/>
      <c r="I55" s="248"/>
      <c r="J55" s="248"/>
      <c r="K55" s="248"/>
      <c r="L55" s="249"/>
      <c r="M55" s="248"/>
      <c r="N55" s="250"/>
      <c r="O55" s="248"/>
      <c r="P55" s="248"/>
      <c r="Q55" s="248"/>
      <c r="R55" s="248"/>
      <c r="S55" s="248"/>
      <c r="T55" s="248"/>
      <c r="U55" s="251"/>
      <c r="V55" s="252"/>
      <c r="W55" s="251"/>
      <c r="X55" s="252"/>
    </row>
    <row r="56" spans="1:24" ht="13.5" customHeight="1" thickBot="1" x14ac:dyDescent="0.3">
      <c r="A56" s="503"/>
      <c r="B56" s="253"/>
      <c r="C56" s="254"/>
      <c r="D56" s="255"/>
      <c r="E56" s="256"/>
      <c r="F56" s="256"/>
      <c r="G56" s="256"/>
      <c r="H56" s="256"/>
      <c r="I56" s="257">
        <f>+I47</f>
        <v>0</v>
      </c>
      <c r="J56" s="257"/>
      <c r="K56" s="257"/>
      <c r="L56" s="258"/>
      <c r="M56" s="257"/>
      <c r="N56" s="259"/>
      <c r="O56" s="257">
        <f>+O47+O48</f>
        <v>0</v>
      </c>
      <c r="P56" s="257"/>
      <c r="Q56" s="257">
        <f>SUM(Q47:Q55)</f>
        <v>0</v>
      </c>
      <c r="R56" s="257"/>
      <c r="S56" s="257">
        <f>+S48+S47</f>
        <v>0</v>
      </c>
      <c r="T56" s="260"/>
      <c r="U56" s="257"/>
      <c r="V56" s="261"/>
      <c r="W56" s="262"/>
      <c r="X56" s="261">
        <f>+SUM(X47:X55)</f>
        <v>0</v>
      </c>
    </row>
    <row r="57" spans="1:24" ht="13.5" customHeight="1" x14ac:dyDescent="0.25">
      <c r="A57" s="754" t="s">
        <v>71</v>
      </c>
      <c r="B57" s="752" t="s">
        <v>73</v>
      </c>
      <c r="C57" s="791"/>
      <c r="D57" s="272" t="s">
        <v>66</v>
      </c>
      <c r="E57" s="273">
        <v>200</v>
      </c>
      <c r="F57" s="271">
        <f>IF(($C$13-C57)/(365/4)=TRUNC(($C$13-C57)/(365/4)),($C$13-C57)/(365/4),TRUNC((($C$13-C57)/(365/4))+0.9))</f>
        <v>501</v>
      </c>
      <c r="G57" s="271">
        <f>IF(F57&lt;=E57,F57,E57)</f>
        <v>200</v>
      </c>
      <c r="H57" s="273">
        <f>E57-G57</f>
        <v>0</v>
      </c>
      <c r="I57" s="792"/>
      <c r="J57" s="219" t="s">
        <v>67</v>
      </c>
      <c r="K57" s="792"/>
      <c r="L57" s="220"/>
      <c r="M57" s="219">
        <f>+I57*K57*L57</f>
        <v>0</v>
      </c>
      <c r="N57" s="221">
        <v>1</v>
      </c>
      <c r="O57" s="219">
        <f>+M57*N57</f>
        <v>0</v>
      </c>
      <c r="P57" s="275">
        <f>ROUND(IF(E57=0,0,IF(F57&gt;G57,O57,IF((O57/E57*(G57-4))&lt;0,0,(O57/E57*(G57-4))))),2)</f>
        <v>0</v>
      </c>
      <c r="Q57" s="275">
        <f>ROUND(IF(F57&gt;G57,0,IF(P57=0,(O57/E57)*(E57-H57),(O57/E57)*4)),2)</f>
        <v>0</v>
      </c>
      <c r="R57" s="219">
        <f>(P57+Q57)</f>
        <v>0</v>
      </c>
      <c r="S57" s="219">
        <f>O57-R57</f>
        <v>0</v>
      </c>
      <c r="T57" s="219">
        <f>+(S57+S58)</f>
        <v>0</v>
      </c>
      <c r="U57" s="222"/>
      <c r="V57" s="277">
        <f>IF(U57&gt;(T57),U57,T57)</f>
        <v>0</v>
      </c>
      <c r="W57" s="224">
        <v>1</v>
      </c>
      <c r="X57" s="223">
        <f>+W57*V57</f>
        <v>0</v>
      </c>
    </row>
    <row r="58" spans="1:24" ht="13.5" customHeight="1" x14ac:dyDescent="0.25">
      <c r="A58" s="754" t="s">
        <v>47</v>
      </c>
      <c r="B58" s="513" t="s">
        <v>646</v>
      </c>
      <c r="C58" s="226"/>
      <c r="D58" s="274" t="s">
        <v>68</v>
      </c>
      <c r="E58" s="271">
        <v>0</v>
      </c>
      <c r="F58" s="271">
        <f>IF(($C$13-C58)/(365/4)=TRUNC(($C$13-C58)/(365/4)),($C$13-C58)/(365/4),TRUNC((($C$13-C58)/(365/4))+0.9))</f>
        <v>501</v>
      </c>
      <c r="G58" s="271">
        <f>IF(F58&lt;=E58,F58,E58)</f>
        <v>0</v>
      </c>
      <c r="H58" s="271">
        <f>E58-G58</f>
        <v>0</v>
      </c>
      <c r="I58" s="228"/>
      <c r="J58" s="228" t="s">
        <v>69</v>
      </c>
      <c r="K58" s="228"/>
      <c r="L58" s="229"/>
      <c r="M58" s="228">
        <f>+I57*K57*L58</f>
        <v>0</v>
      </c>
      <c r="N58" s="230">
        <v>1</v>
      </c>
      <c r="O58" s="228">
        <f>+M58*N58</f>
        <v>0</v>
      </c>
      <c r="P58" s="276">
        <f>ROUND(IF(E58=0,0,IF(F58&gt;G58,O58,IF((O58/E58*(G58-4))&lt;0,0,(O58/E58*(G58-4))))),2)</f>
        <v>0</v>
      </c>
      <c r="Q58" s="276">
        <f>ROUND(IF(F58&gt;G58,0,IF(P58=0,(O58/E58)*(E58-H58),(O58/E58)*4)),2)</f>
        <v>0</v>
      </c>
      <c r="R58" s="228">
        <f>(P58+Q58)</f>
        <v>0</v>
      </c>
      <c r="S58" s="228">
        <f>O58-R58</f>
        <v>0</v>
      </c>
      <c r="T58" s="228"/>
      <c r="U58" s="264"/>
      <c r="V58" s="231"/>
      <c r="W58" s="232"/>
      <c r="X58" s="231"/>
    </row>
    <row r="59" spans="1:24" ht="13.5" customHeight="1" x14ac:dyDescent="0.25">
      <c r="A59" s="754" t="s">
        <v>95</v>
      </c>
      <c r="B59" s="513" t="s">
        <v>646</v>
      </c>
      <c r="C59" s="226"/>
      <c r="D59" s="227"/>
      <c r="E59" s="218"/>
      <c r="F59" s="218"/>
      <c r="G59" s="218"/>
      <c r="H59" s="218"/>
      <c r="I59" s="228"/>
      <c r="J59" s="228"/>
      <c r="K59" s="228"/>
      <c r="L59" s="233"/>
      <c r="M59" s="228"/>
      <c r="N59" s="230"/>
      <c r="O59" s="228"/>
      <c r="P59" s="228"/>
      <c r="Q59" s="228"/>
      <c r="R59" s="228"/>
      <c r="S59" s="228"/>
      <c r="T59" s="228"/>
      <c r="U59" s="264"/>
      <c r="V59" s="231"/>
      <c r="W59" s="232"/>
      <c r="X59" s="231"/>
    </row>
    <row r="60" spans="1:24" ht="13.5" customHeight="1" x14ac:dyDescent="0.25">
      <c r="A60" s="754" t="s">
        <v>96</v>
      </c>
      <c r="B60" s="513" t="s">
        <v>646</v>
      </c>
      <c r="C60" s="226"/>
      <c r="D60" s="227"/>
      <c r="E60" s="218"/>
      <c r="F60" s="218"/>
      <c r="G60" s="218"/>
      <c r="H60" s="218"/>
      <c r="I60" s="228"/>
      <c r="J60" s="228"/>
      <c r="K60" s="228"/>
      <c r="L60" s="233"/>
      <c r="M60" s="228"/>
      <c r="N60" s="230"/>
      <c r="O60" s="228"/>
      <c r="P60" s="228"/>
      <c r="Q60" s="228"/>
      <c r="R60" s="228"/>
      <c r="S60" s="228"/>
      <c r="T60" s="228"/>
      <c r="U60" s="264"/>
      <c r="V60" s="231"/>
      <c r="W60" s="232"/>
      <c r="X60" s="231"/>
    </row>
    <row r="61" spans="1:24" ht="13.5" customHeight="1" x14ac:dyDescent="0.25">
      <c r="A61" s="754" t="s">
        <v>97</v>
      </c>
      <c r="B61" s="755"/>
      <c r="C61" s="226"/>
      <c r="D61" s="227"/>
      <c r="E61" s="218"/>
      <c r="F61" s="218"/>
      <c r="G61" s="218"/>
      <c r="H61" s="218"/>
      <c r="I61" s="228"/>
      <c r="J61" s="228"/>
      <c r="K61" s="228"/>
      <c r="L61" s="233"/>
      <c r="M61" s="228"/>
      <c r="N61" s="230"/>
      <c r="O61" s="228"/>
      <c r="P61" s="228"/>
      <c r="Q61" s="228"/>
      <c r="R61" s="228"/>
      <c r="S61" s="228"/>
      <c r="T61" s="228"/>
      <c r="U61" s="264"/>
      <c r="V61" s="231"/>
      <c r="W61" s="232"/>
      <c r="X61" s="231"/>
    </row>
    <row r="62" spans="1:24" ht="13.5" customHeight="1" x14ac:dyDescent="0.25">
      <c r="A62" s="756" t="s">
        <v>98</v>
      </c>
      <c r="B62" s="753"/>
      <c r="C62" s="226"/>
      <c r="D62" s="227"/>
      <c r="E62" s="218"/>
      <c r="F62" s="218"/>
      <c r="G62" s="218"/>
      <c r="H62" s="218"/>
      <c r="I62" s="228"/>
      <c r="J62" s="228"/>
      <c r="K62" s="228"/>
      <c r="L62" s="233"/>
      <c r="M62" s="228"/>
      <c r="N62" s="230"/>
      <c r="O62" s="228"/>
      <c r="P62" s="228"/>
      <c r="Q62" s="228"/>
      <c r="R62" s="228"/>
      <c r="S62" s="228"/>
      <c r="T62" s="228"/>
      <c r="U62" s="264"/>
      <c r="V62" s="231"/>
      <c r="W62" s="232"/>
      <c r="X62" s="231"/>
    </row>
    <row r="63" spans="1:24" ht="13.5" customHeight="1" x14ac:dyDescent="0.25">
      <c r="A63" s="756" t="s">
        <v>99</v>
      </c>
      <c r="B63" s="753" t="s">
        <v>102</v>
      </c>
      <c r="C63" s="226"/>
      <c r="D63" s="227"/>
      <c r="E63" s="218"/>
      <c r="F63" s="218"/>
      <c r="G63" s="218"/>
      <c r="H63" s="218"/>
      <c r="I63" s="228"/>
      <c r="J63" s="228"/>
      <c r="K63" s="228"/>
      <c r="L63" s="233"/>
      <c r="M63" s="228"/>
      <c r="N63" s="230"/>
      <c r="O63" s="228"/>
      <c r="P63" s="228"/>
      <c r="Q63" s="228"/>
      <c r="R63" s="228"/>
      <c r="S63" s="228"/>
      <c r="T63" s="228"/>
      <c r="U63" s="234"/>
      <c r="V63" s="231"/>
      <c r="W63" s="234"/>
      <c r="X63" s="231"/>
    </row>
    <row r="64" spans="1:24" ht="13.5" customHeight="1" x14ac:dyDescent="0.25">
      <c r="A64" s="756" t="s">
        <v>100</v>
      </c>
      <c r="B64" s="753"/>
      <c r="C64" s="236"/>
      <c r="D64" s="237"/>
      <c r="E64" s="238"/>
      <c r="F64" s="238"/>
      <c r="G64" s="238"/>
      <c r="H64" s="238"/>
      <c r="I64" s="239"/>
      <c r="J64" s="239"/>
      <c r="K64" s="239"/>
      <c r="L64" s="240"/>
      <c r="M64" s="239"/>
      <c r="N64" s="241"/>
      <c r="O64" s="239"/>
      <c r="P64" s="239"/>
      <c r="Q64" s="239"/>
      <c r="R64" s="239"/>
      <c r="S64" s="239"/>
      <c r="T64" s="239"/>
      <c r="U64" s="243"/>
      <c r="V64" s="242"/>
      <c r="W64" s="243"/>
      <c r="X64" s="242"/>
    </row>
    <row r="65" spans="1:24" ht="13.5" customHeight="1" thickBot="1" x14ac:dyDescent="0.3">
      <c r="A65" s="756"/>
      <c r="B65" s="265"/>
      <c r="C65" s="245"/>
      <c r="D65" s="246"/>
      <c r="E65" s="247"/>
      <c r="F65" s="247"/>
      <c r="G65" s="247"/>
      <c r="H65" s="247"/>
      <c r="I65" s="248"/>
      <c r="J65" s="248"/>
      <c r="K65" s="248"/>
      <c r="L65" s="249"/>
      <c r="M65" s="248"/>
      <c r="N65" s="250"/>
      <c r="O65" s="248"/>
      <c r="P65" s="248"/>
      <c r="Q65" s="248"/>
      <c r="R65" s="248"/>
      <c r="S65" s="248"/>
      <c r="T65" s="248"/>
      <c r="U65" s="251"/>
      <c r="V65" s="252"/>
      <c r="W65" s="251"/>
      <c r="X65" s="252"/>
    </row>
    <row r="66" spans="1:24" ht="13.5" customHeight="1" thickBot="1" x14ac:dyDescent="0.3">
      <c r="A66" s="503"/>
      <c r="B66" s="253"/>
      <c r="C66" s="254"/>
      <c r="D66" s="255"/>
      <c r="E66" s="256"/>
      <c r="F66" s="256"/>
      <c r="G66" s="256"/>
      <c r="H66" s="256"/>
      <c r="I66" s="257">
        <f>+I57</f>
        <v>0</v>
      </c>
      <c r="J66" s="257"/>
      <c r="K66" s="257"/>
      <c r="L66" s="258"/>
      <c r="M66" s="257"/>
      <c r="N66" s="259"/>
      <c r="O66" s="257">
        <f>+O57+O58</f>
        <v>0</v>
      </c>
      <c r="P66" s="257"/>
      <c r="Q66" s="257">
        <f>SUM(Q57:Q65)</f>
        <v>0</v>
      </c>
      <c r="R66" s="257"/>
      <c r="S66" s="257">
        <f>+S58+S57</f>
        <v>0</v>
      </c>
      <c r="T66" s="260"/>
      <c r="U66" s="257"/>
      <c r="V66" s="261"/>
      <c r="W66" s="262"/>
      <c r="X66" s="261">
        <f>+SUM(X57:X65)</f>
        <v>0</v>
      </c>
    </row>
    <row r="67" spans="1:24" ht="13.5" customHeight="1" thickBot="1" x14ac:dyDescent="0.3">
      <c r="A67" s="757"/>
      <c r="B67" s="265"/>
      <c r="C67" s="245"/>
      <c r="D67" s="246"/>
      <c r="E67" s="247"/>
      <c r="F67" s="247"/>
      <c r="G67" s="247"/>
      <c r="H67" s="247"/>
      <c r="I67" s="248"/>
      <c r="J67" s="248"/>
      <c r="K67" s="248"/>
      <c r="L67" s="249"/>
      <c r="M67" s="248"/>
      <c r="N67" s="250"/>
      <c r="O67" s="248"/>
      <c r="P67" s="248"/>
      <c r="Q67" s="248"/>
      <c r="R67" s="248"/>
      <c r="S67" s="248"/>
      <c r="T67" s="248"/>
      <c r="U67" s="251"/>
      <c r="V67" s="252"/>
      <c r="W67" s="251"/>
      <c r="X67" s="252"/>
    </row>
    <row r="68" spans="1:24" ht="13.5" customHeight="1" thickBot="1" x14ac:dyDescent="0.3">
      <c r="A68" s="760" t="s">
        <v>70</v>
      </c>
      <c r="B68" s="761"/>
      <c r="C68" s="762"/>
      <c r="D68" s="763"/>
      <c r="E68" s="764"/>
      <c r="F68" s="764"/>
      <c r="G68" s="764"/>
      <c r="H68" s="764"/>
      <c r="I68" s="765"/>
      <c r="J68" s="765"/>
      <c r="K68" s="765"/>
      <c r="L68" s="766"/>
      <c r="M68" s="765"/>
      <c r="N68" s="767"/>
      <c r="O68" s="765"/>
      <c r="P68" s="765"/>
      <c r="Q68" s="759">
        <f>Q26+Q36+Q46+Q56+Q66</f>
        <v>0</v>
      </c>
      <c r="R68" s="768"/>
      <c r="S68" s="765"/>
      <c r="T68" s="769"/>
      <c r="U68" s="765"/>
      <c r="V68" s="770"/>
      <c r="W68" s="771"/>
      <c r="X68" s="770"/>
    </row>
    <row r="71" spans="1:24" x14ac:dyDescent="0.25">
      <c r="A71" s="190" t="s">
        <v>484</v>
      </c>
      <c r="O71" s="190"/>
      <c r="P71" s="190"/>
      <c r="Q71" s="190"/>
    </row>
    <row r="72" spans="1:24" x14ac:dyDescent="0.25">
      <c r="A72" s="190"/>
      <c r="O72" s="190"/>
      <c r="P72" s="190"/>
      <c r="Q72" s="190"/>
    </row>
    <row r="73" spans="1:24" ht="15" x14ac:dyDescent="0.25">
      <c r="A73" s="190" t="s">
        <v>333</v>
      </c>
      <c r="B73" s="269" t="s">
        <v>107</v>
      </c>
    </row>
    <row r="74" spans="1:24" ht="15" x14ac:dyDescent="0.25">
      <c r="A74" s="190" t="s">
        <v>579</v>
      </c>
      <c r="B74" s="270" t="s">
        <v>578</v>
      </c>
    </row>
    <row r="86" spans="23:24" x14ac:dyDescent="0.25">
      <c r="W86" s="118"/>
      <c r="X86" s="118"/>
    </row>
    <row r="87" spans="23:24" x14ac:dyDescent="0.25">
      <c r="W87" s="263"/>
      <c r="X87" s="263"/>
    </row>
    <row r="88" spans="23:24" x14ac:dyDescent="0.25">
      <c r="W88" s="118"/>
      <c r="X88" s="118"/>
    </row>
    <row r="89" spans="23:24" x14ac:dyDescent="0.25">
      <c r="W89" s="118"/>
      <c r="X89" s="118"/>
    </row>
    <row r="90" spans="23:24" x14ac:dyDescent="0.25">
      <c r="W90" s="118"/>
      <c r="X90" s="118"/>
    </row>
    <row r="91" spans="23:24" x14ac:dyDescent="0.25">
      <c r="W91" s="118"/>
      <c r="X91" s="118"/>
    </row>
    <row r="92" spans="23:24" x14ac:dyDescent="0.25">
      <c r="W92" s="118"/>
      <c r="X92" s="118"/>
    </row>
    <row r="93" spans="23:24" x14ac:dyDescent="0.25">
      <c r="W93" s="118"/>
      <c r="X93" s="118"/>
    </row>
    <row r="94" spans="23:24" x14ac:dyDescent="0.25">
      <c r="W94" s="118"/>
      <c r="X94" s="118"/>
    </row>
    <row r="95" spans="23:24" x14ac:dyDescent="0.25">
      <c r="W95" s="118"/>
      <c r="X95" s="118"/>
    </row>
    <row r="96" spans="23:24" x14ac:dyDescent="0.25">
      <c r="W96" s="118"/>
      <c r="X96" s="118"/>
    </row>
    <row r="97" spans="23:24" x14ac:dyDescent="0.25">
      <c r="W97" s="118"/>
      <c r="X97" s="118"/>
    </row>
    <row r="98" spans="23:24" x14ac:dyDescent="0.25">
      <c r="W98" s="118"/>
      <c r="X98" s="118"/>
    </row>
    <row r="99" spans="23:24" x14ac:dyDescent="0.25">
      <c r="W99" s="118"/>
      <c r="X99" s="118"/>
    </row>
    <row r="100" spans="23:24" x14ac:dyDescent="0.25">
      <c r="W100" s="118"/>
      <c r="X100" s="118"/>
    </row>
    <row r="101" spans="23:24" x14ac:dyDescent="0.25">
      <c r="W101" s="118"/>
      <c r="X101" s="118"/>
    </row>
    <row r="102" spans="23:24" x14ac:dyDescent="0.25">
      <c r="W102" s="118"/>
      <c r="X102" s="118"/>
    </row>
    <row r="103" spans="23:24" x14ac:dyDescent="0.25">
      <c r="W103" s="118"/>
      <c r="X103" s="118"/>
    </row>
  </sheetData>
  <sheetProtection password="CF2F" sheet="1" objects="1" scenarios="1"/>
  <mergeCells count="12">
    <mergeCell ref="A15:A16"/>
    <mergeCell ref="I15:I16"/>
    <mergeCell ref="J15:J16"/>
    <mergeCell ref="K15:K16"/>
    <mergeCell ref="M15:M16"/>
    <mergeCell ref="X15:X16"/>
    <mergeCell ref="T14:U14"/>
    <mergeCell ref="E15:H15"/>
    <mergeCell ref="P15:R15"/>
    <mergeCell ref="N15:N16"/>
    <mergeCell ref="U15:U16"/>
    <mergeCell ref="O15:O16"/>
  </mergeCells>
  <dataValidations count="4">
    <dataValidation type="list" allowBlank="1" showInputMessage="1" showErrorMessage="1" sqref="AS14">
      <formula1>$AZ$2:$AZ$12</formula1>
    </dataValidation>
    <dataValidation type="list" allowBlank="1" showInputMessage="1" showErrorMessage="1" sqref="B18 B58 B48 B38 B28">
      <formula1>$AZ$1:$AZ$12</formula1>
    </dataValidation>
    <dataValidation type="list" allowBlank="1" showInputMessage="1" showErrorMessage="1" sqref="B19 B59 B49 B39 B29">
      <formula1>$BB$1:$BB$4</formula1>
    </dataValidation>
    <dataValidation type="list" allowBlank="1" showInputMessage="1" showErrorMessage="1" sqref="B20 B60 B50 B40 B30">
      <formula1>$BD$1:$BD$8</formula1>
    </dataValidation>
  </dataValidations>
  <hyperlinks>
    <hyperlink ref="B73" r:id="rId1"/>
    <hyperlink ref="B74" r:id="rId2"/>
  </hyperlinks>
  <pageMargins left="0.17" right="0.16" top="0.67" bottom="0.44" header="0" footer="0"/>
  <pageSetup paperSize="5" scale="47" orientation="landscape" horizontalDpi="4294967292" verticalDpi="300" r:id="rId3"/>
  <headerFooter alignWithMargins="0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0"/>
  <sheetViews>
    <sheetView showGridLines="0" zoomScale="90" zoomScaleNormal="70" workbookViewId="0">
      <selection activeCell="C14" sqref="C14"/>
    </sheetView>
  </sheetViews>
  <sheetFormatPr baseColWidth="10" defaultRowHeight="12.75" x14ac:dyDescent="0.25"/>
  <cols>
    <col min="1" max="1" width="25.7109375" style="183" customWidth="1"/>
    <col min="2" max="2" width="66.7109375" style="183" customWidth="1"/>
    <col min="3" max="3" width="12.7109375" style="184" customWidth="1"/>
    <col min="4" max="4" width="5.85546875" style="183" customWidth="1"/>
    <col min="5" max="5" width="6.5703125" style="185" customWidth="1"/>
    <col min="6" max="6" width="6.85546875" style="185" hidden="1" customWidth="1"/>
    <col min="7" max="7" width="6.140625" style="185" customWidth="1"/>
    <col min="8" max="8" width="5.5703125" style="185" customWidth="1"/>
    <col min="9" max="11" width="16.7109375" style="183" customWidth="1"/>
    <col min="12" max="12" width="16.7109375" style="186" customWidth="1"/>
    <col min="13" max="19" width="16.7109375" style="183" customWidth="1"/>
    <col min="20" max="20" width="16.7109375" style="118" customWidth="1"/>
    <col min="21" max="47" width="11.42578125" style="118"/>
    <col min="48" max="48" width="25.5703125" style="118" bestFit="1" customWidth="1"/>
    <col min="49" max="16384" width="11.42578125" style="118"/>
  </cols>
  <sheetData>
    <row r="1" spans="1:52" x14ac:dyDescent="0.25">
      <c r="AV1" s="118" t="s">
        <v>646</v>
      </c>
      <c r="AX1" s="118" t="s">
        <v>646</v>
      </c>
      <c r="AZ1" s="118" t="s">
        <v>646</v>
      </c>
    </row>
    <row r="2" spans="1:52" x14ac:dyDescent="0.25">
      <c r="AV2" s="118" t="s">
        <v>74</v>
      </c>
      <c r="AX2" s="118" t="s">
        <v>85</v>
      </c>
      <c r="AZ2" s="118" t="s">
        <v>88</v>
      </c>
    </row>
    <row r="3" spans="1:52" x14ac:dyDescent="0.25">
      <c r="AV3" s="118" t="s">
        <v>75</v>
      </c>
      <c r="AX3" s="118" t="s">
        <v>86</v>
      </c>
      <c r="AZ3" s="118" t="s">
        <v>89</v>
      </c>
    </row>
    <row r="4" spans="1:52" x14ac:dyDescent="0.25">
      <c r="AV4" s="121" t="s">
        <v>76</v>
      </c>
      <c r="AX4" s="118" t="s">
        <v>87</v>
      </c>
      <c r="AZ4" s="118" t="s">
        <v>90</v>
      </c>
    </row>
    <row r="5" spans="1:52" x14ac:dyDescent="0.25">
      <c r="AV5" s="121" t="s">
        <v>77</v>
      </c>
      <c r="AZ5" s="118" t="s">
        <v>91</v>
      </c>
    </row>
    <row r="6" spans="1:52" x14ac:dyDescent="0.25">
      <c r="AV6" s="118" t="s">
        <v>78</v>
      </c>
      <c r="AZ6" s="118" t="s">
        <v>93</v>
      </c>
    </row>
    <row r="7" spans="1:52" ht="12" customHeight="1" x14ac:dyDescent="0.25">
      <c r="AV7" s="122" t="s">
        <v>79</v>
      </c>
      <c r="AZ7" s="118" t="s">
        <v>94</v>
      </c>
    </row>
    <row r="8" spans="1:52" ht="15.75" x14ac:dyDescent="0.25">
      <c r="A8" s="188" t="s">
        <v>708</v>
      </c>
      <c r="AV8" s="122" t="s">
        <v>80</v>
      </c>
      <c r="AW8" s="189"/>
      <c r="AZ8" s="118" t="s">
        <v>92</v>
      </c>
    </row>
    <row r="9" spans="1:52" x14ac:dyDescent="0.25">
      <c r="A9" s="190"/>
      <c r="B9" s="190"/>
      <c r="AV9" s="123" t="s">
        <v>81</v>
      </c>
      <c r="AW9" s="189"/>
    </row>
    <row r="10" spans="1:52" x14ac:dyDescent="0.25">
      <c r="A10" s="190"/>
      <c r="B10" s="190"/>
      <c r="AV10" s="123" t="s">
        <v>82</v>
      </c>
      <c r="AW10" s="191"/>
    </row>
    <row r="11" spans="1:52" ht="13.5" thickBot="1" x14ac:dyDescent="0.3">
      <c r="AV11" s="123" t="s">
        <v>83</v>
      </c>
      <c r="AW11" s="123"/>
    </row>
    <row r="12" spans="1:52" ht="13.5" thickBot="1" x14ac:dyDescent="0.3">
      <c r="A12" s="192" t="s">
        <v>42</v>
      </c>
      <c r="B12" s="193"/>
      <c r="C12" s="194">
        <v>45292</v>
      </c>
      <c r="D12" s="195"/>
      <c r="E12" s="196"/>
      <c r="F12" s="196"/>
      <c r="G12" s="196"/>
      <c r="H12" s="196"/>
      <c r="I12" s="195"/>
      <c r="J12" s="195"/>
      <c r="K12" s="195"/>
      <c r="L12" s="197"/>
      <c r="M12" s="195"/>
      <c r="N12" s="195"/>
      <c r="O12" s="195"/>
      <c r="P12" s="195"/>
      <c r="Q12" s="195"/>
      <c r="R12" s="195"/>
      <c r="S12" s="195"/>
      <c r="U12" s="123"/>
      <c r="AV12" s="118" t="s">
        <v>84</v>
      </c>
      <c r="AW12" s="123"/>
    </row>
    <row r="13" spans="1:52" ht="13.5" thickBot="1" x14ac:dyDescent="0.3">
      <c r="A13" s="199" t="s">
        <v>43</v>
      </c>
      <c r="B13" s="200"/>
      <c r="C13" s="201">
        <v>45657</v>
      </c>
      <c r="D13" s="195"/>
      <c r="E13" s="196"/>
      <c r="F13" s="196"/>
      <c r="G13" s="196"/>
      <c r="H13" s="196"/>
      <c r="I13" s="195"/>
      <c r="J13" s="195"/>
      <c r="K13" s="195"/>
      <c r="L13" s="197"/>
      <c r="M13" s="195"/>
      <c r="N13" s="195"/>
      <c r="O13" s="195"/>
      <c r="P13" s="195"/>
      <c r="Q13" s="195"/>
      <c r="R13" s="195"/>
      <c r="S13" s="195"/>
      <c r="T13" s="123"/>
      <c r="U13" s="123"/>
    </row>
    <row r="14" spans="1:52" ht="15" customHeight="1" thickBot="1" x14ac:dyDescent="0.3">
      <c r="R14" s="195"/>
      <c r="S14" s="195"/>
    </row>
    <row r="15" spans="1:52" s="189" customFormat="1" ht="25.5" customHeight="1" x14ac:dyDescent="0.25">
      <c r="A15" s="910" t="s">
        <v>45</v>
      </c>
      <c r="B15" s="202"/>
      <c r="C15" s="772" t="s">
        <v>46</v>
      </c>
      <c r="D15" s="204" t="s">
        <v>47</v>
      </c>
      <c r="E15" s="901" t="s">
        <v>260</v>
      </c>
      <c r="F15" s="902"/>
      <c r="G15" s="902"/>
      <c r="H15" s="903"/>
      <c r="I15" s="907" t="s">
        <v>710</v>
      </c>
      <c r="J15" s="907" t="s">
        <v>103</v>
      </c>
      <c r="K15" s="907" t="s">
        <v>709</v>
      </c>
      <c r="L15" s="775" t="s">
        <v>49</v>
      </c>
      <c r="M15" s="907" t="s">
        <v>711</v>
      </c>
      <c r="N15" s="904" t="s">
        <v>51</v>
      </c>
      <c r="O15" s="905"/>
      <c r="P15" s="906"/>
      <c r="Q15" s="730" t="s">
        <v>50</v>
      </c>
      <c r="R15" s="204" t="s">
        <v>49</v>
      </c>
      <c r="S15" s="907" t="s">
        <v>713</v>
      </c>
      <c r="T15" s="912" t="s">
        <v>712</v>
      </c>
    </row>
    <row r="16" spans="1:52" s="189" customFormat="1" ht="36.75" customHeight="1" thickBot="1" x14ac:dyDescent="0.3">
      <c r="A16" s="914"/>
      <c r="B16" s="774"/>
      <c r="C16" s="773" t="s">
        <v>72</v>
      </c>
      <c r="D16" s="487" t="s">
        <v>53</v>
      </c>
      <c r="E16" s="488" t="s">
        <v>48</v>
      </c>
      <c r="F16" s="488" t="s">
        <v>258</v>
      </c>
      <c r="G16" s="488" t="s">
        <v>56</v>
      </c>
      <c r="H16" s="488" t="s">
        <v>259</v>
      </c>
      <c r="I16" s="909"/>
      <c r="J16" s="908"/>
      <c r="K16" s="908"/>
      <c r="L16" s="776" t="s">
        <v>105</v>
      </c>
      <c r="M16" s="908"/>
      <c r="N16" s="729" t="s">
        <v>59</v>
      </c>
      <c r="O16" s="729" t="s">
        <v>60</v>
      </c>
      <c r="P16" s="487" t="s">
        <v>61</v>
      </c>
      <c r="Q16" s="729" t="s">
        <v>62</v>
      </c>
      <c r="R16" s="487" t="s">
        <v>65</v>
      </c>
      <c r="S16" s="908"/>
      <c r="T16" s="913"/>
    </row>
    <row r="17" spans="1:20" s="123" customFormat="1" ht="13.5" customHeight="1" x14ac:dyDescent="0.25">
      <c r="A17" s="754" t="s">
        <v>71</v>
      </c>
      <c r="B17" s="779" t="s">
        <v>73</v>
      </c>
      <c r="C17" s="491"/>
      <c r="D17" s="227" t="s">
        <v>66</v>
      </c>
      <c r="E17" s="218">
        <v>200</v>
      </c>
      <c r="F17" s="271">
        <f>IF(($C$13-C17)/(365/4)=TRUNC(($C$13-C17)/(365/4)),($C$13-C17)/(365/4),TRUNC((($C$13-C17)/(365/4))+0.9))</f>
        <v>501</v>
      </c>
      <c r="G17" s="271">
        <f>IF(F17&lt;=E17,F17,E17)</f>
        <v>200</v>
      </c>
      <c r="H17" s="218">
        <f>E17-G17</f>
        <v>0</v>
      </c>
      <c r="I17" s="494"/>
      <c r="J17" s="780"/>
      <c r="K17" s="495"/>
      <c r="L17" s="777">
        <v>0.9</v>
      </c>
      <c r="M17" s="215">
        <f>+I17*K17*L17</f>
        <v>0</v>
      </c>
      <c r="N17" s="778">
        <f>ROUND(IF(E17=0,0,IF(F17&gt;G17,M17,IF((M17/E17*(G17-4))&lt;0,0,(M17/E17*(G17-4))))),2)</f>
        <v>0</v>
      </c>
      <c r="O17" s="778">
        <f>ROUND(IF(F17&gt;G17,0,IF(N17=0,(M17/E17)*(E17-H17),(M17/E17)*4)),2)</f>
        <v>0</v>
      </c>
      <c r="P17" s="215">
        <f>(N17+O17)</f>
        <v>0</v>
      </c>
      <c r="Q17" s="225">
        <f>M17-P17</f>
        <v>0</v>
      </c>
      <c r="R17" s="787">
        <v>1</v>
      </c>
      <c r="S17" s="786"/>
      <c r="T17" s="231">
        <f>R17*S17</f>
        <v>0</v>
      </c>
    </row>
    <row r="18" spans="1:20" s="123" customFormat="1" ht="13.5" customHeight="1" x14ac:dyDescent="0.25">
      <c r="A18" s="754" t="s">
        <v>47</v>
      </c>
      <c r="B18" s="513" t="s">
        <v>646</v>
      </c>
      <c r="C18" s="226"/>
      <c r="D18" s="227" t="s">
        <v>68</v>
      </c>
      <c r="E18" s="218">
        <v>0</v>
      </c>
      <c r="F18" s="271">
        <f>IF(($C$13-C18)/(365/4)=TRUNC(($C$13-C18)/(365/4)),($C$13-C18)/(365/4),TRUNC((($C$13-C18)/(365/4))+0.9))</f>
        <v>501</v>
      </c>
      <c r="G18" s="271">
        <f>IF(F18&lt;=E18,F18,E18)</f>
        <v>0</v>
      </c>
      <c r="H18" s="218">
        <f>E18-G18</f>
        <v>0</v>
      </c>
      <c r="I18" s="228">
        <f>I17</f>
        <v>0</v>
      </c>
      <c r="J18" s="781">
        <f>J17</f>
        <v>0</v>
      </c>
      <c r="K18" s="227">
        <f>K17</f>
        <v>0</v>
      </c>
      <c r="L18" s="229">
        <v>0.1</v>
      </c>
      <c r="M18" s="228">
        <f>+I18*K18*L18</f>
        <v>0</v>
      </c>
      <c r="N18" s="276">
        <f>ROUND(IF(E18=0,0,IF(F18&gt;G18,M18,IF((M18/E18*(G18-4))&lt;0,0,(M18/E18*(G18-4))))),2)</f>
        <v>0</v>
      </c>
      <c r="O18" s="276">
        <f>ROUND(IF(F18&gt;G18,0,IF(N18=0,(M18/E18)*(E18-H18),(M18/E18)*4)),2)</f>
        <v>0</v>
      </c>
      <c r="P18" s="228">
        <f>(N18+O18)</f>
        <v>0</v>
      </c>
      <c r="Q18" s="228">
        <f>M18-P18</f>
        <v>0</v>
      </c>
      <c r="R18" s="232"/>
      <c r="S18" s="781"/>
      <c r="T18" s="231"/>
    </row>
    <row r="19" spans="1:20" s="123" customFormat="1" ht="13.5" customHeight="1" x14ac:dyDescent="0.25">
      <c r="A19" s="754" t="s">
        <v>95</v>
      </c>
      <c r="B19" s="513" t="s">
        <v>646</v>
      </c>
      <c r="C19" s="226"/>
      <c r="D19" s="227"/>
      <c r="E19" s="218"/>
      <c r="F19" s="218"/>
      <c r="G19" s="218"/>
      <c r="H19" s="218"/>
      <c r="I19" s="228"/>
      <c r="J19" s="228"/>
      <c r="K19" s="228"/>
      <c r="L19" s="233"/>
      <c r="M19" s="228"/>
      <c r="N19" s="228"/>
      <c r="O19" s="228"/>
      <c r="P19" s="228"/>
      <c r="Q19" s="228"/>
      <c r="R19" s="232"/>
      <c r="S19" s="781"/>
      <c r="T19" s="231"/>
    </row>
    <row r="20" spans="1:20" s="123" customFormat="1" ht="13.5" customHeight="1" x14ac:dyDescent="0.25">
      <c r="A20" s="754" t="s">
        <v>96</v>
      </c>
      <c r="B20" s="513" t="s">
        <v>646</v>
      </c>
      <c r="C20" s="226"/>
      <c r="D20" s="227"/>
      <c r="E20" s="218"/>
      <c r="F20" s="218"/>
      <c r="G20" s="218"/>
      <c r="H20" s="218"/>
      <c r="I20" s="228"/>
      <c r="J20" s="228"/>
      <c r="K20" s="228"/>
      <c r="L20" s="233"/>
      <c r="M20" s="228"/>
      <c r="N20" s="228"/>
      <c r="O20" s="228"/>
      <c r="P20" s="228"/>
      <c r="Q20" s="228"/>
      <c r="R20" s="234"/>
      <c r="S20" s="227"/>
      <c r="T20" s="231"/>
    </row>
    <row r="21" spans="1:20" s="123" customFormat="1" ht="13.5" customHeight="1" x14ac:dyDescent="0.25">
      <c r="A21" s="754" t="s">
        <v>97</v>
      </c>
      <c r="B21" s="755"/>
      <c r="C21" s="226"/>
      <c r="D21" s="227"/>
      <c r="E21" s="218"/>
      <c r="F21" s="218"/>
      <c r="G21" s="218"/>
      <c r="H21" s="218"/>
      <c r="I21" s="228"/>
      <c r="J21" s="228"/>
      <c r="K21" s="228"/>
      <c r="L21" s="233"/>
      <c r="M21" s="228"/>
      <c r="N21" s="228"/>
      <c r="O21" s="228"/>
      <c r="P21" s="228"/>
      <c r="Q21" s="228"/>
      <c r="R21" s="234"/>
      <c r="S21" s="227"/>
      <c r="T21" s="231"/>
    </row>
    <row r="22" spans="1:20" ht="13.5" customHeight="1" x14ac:dyDescent="0.25">
      <c r="A22" s="756" t="s">
        <v>98</v>
      </c>
      <c r="B22" s="753"/>
      <c r="C22" s="236"/>
      <c r="D22" s="237"/>
      <c r="E22" s="238"/>
      <c r="F22" s="238"/>
      <c r="G22" s="238"/>
      <c r="H22" s="238"/>
      <c r="I22" s="239"/>
      <c r="J22" s="239"/>
      <c r="K22" s="239"/>
      <c r="L22" s="240"/>
      <c r="M22" s="239"/>
      <c r="N22" s="239"/>
      <c r="O22" s="239"/>
      <c r="P22" s="239"/>
      <c r="Q22" s="239"/>
      <c r="R22" s="243"/>
      <c r="S22" s="237"/>
      <c r="T22" s="242"/>
    </row>
    <row r="23" spans="1:20" ht="13.5" customHeight="1" x14ac:dyDescent="0.25">
      <c r="A23" s="756" t="s">
        <v>99</v>
      </c>
      <c r="B23" s="753" t="s">
        <v>102</v>
      </c>
      <c r="C23" s="236"/>
      <c r="D23" s="237"/>
      <c r="E23" s="238"/>
      <c r="F23" s="238"/>
      <c r="G23" s="238"/>
      <c r="H23" s="238"/>
      <c r="I23" s="239"/>
      <c r="J23" s="239"/>
      <c r="K23" s="239"/>
      <c r="L23" s="240"/>
      <c r="M23" s="239"/>
      <c r="N23" s="239"/>
      <c r="O23" s="239"/>
      <c r="P23" s="239"/>
      <c r="Q23" s="239"/>
      <c r="R23" s="243"/>
      <c r="S23" s="237"/>
      <c r="T23" s="242"/>
    </row>
    <row r="24" spans="1:20" ht="13.5" customHeight="1" x14ac:dyDescent="0.25">
      <c r="A24" s="756" t="s">
        <v>100</v>
      </c>
      <c r="B24" s="753"/>
      <c r="C24" s="236"/>
      <c r="D24" s="237"/>
      <c r="E24" s="238"/>
      <c r="F24" s="238"/>
      <c r="G24" s="238"/>
      <c r="H24" s="238"/>
      <c r="I24" s="239"/>
      <c r="J24" s="239"/>
      <c r="K24" s="239"/>
      <c r="L24" s="240"/>
      <c r="M24" s="239"/>
      <c r="N24" s="239"/>
      <c r="O24" s="239"/>
      <c r="P24" s="239"/>
      <c r="Q24" s="239"/>
      <c r="R24" s="243"/>
      <c r="S24" s="237"/>
      <c r="T24" s="242"/>
    </row>
    <row r="25" spans="1:20" ht="13.5" customHeight="1" thickBot="1" x14ac:dyDescent="0.3">
      <c r="A25" s="756"/>
      <c r="B25" s="244"/>
      <c r="C25" s="245"/>
      <c r="D25" s="246"/>
      <c r="E25" s="247"/>
      <c r="F25" s="247"/>
      <c r="G25" s="247"/>
      <c r="H25" s="247"/>
      <c r="I25" s="248"/>
      <c r="J25" s="248"/>
      <c r="K25" s="248"/>
      <c r="L25" s="249"/>
      <c r="M25" s="248"/>
      <c r="N25" s="248"/>
      <c r="O25" s="248"/>
      <c r="P25" s="248"/>
      <c r="Q25" s="248"/>
      <c r="R25" s="251"/>
      <c r="S25" s="246"/>
      <c r="T25" s="252"/>
    </row>
    <row r="26" spans="1:20" s="263" customFormat="1" ht="13.5" customHeight="1" thickBot="1" x14ac:dyDescent="0.3">
      <c r="A26" s="503"/>
      <c r="B26" s="253"/>
      <c r="C26" s="254"/>
      <c r="D26" s="255"/>
      <c r="E26" s="256"/>
      <c r="F26" s="256"/>
      <c r="G26" s="256"/>
      <c r="H26" s="256"/>
      <c r="I26" s="257">
        <f>+I17</f>
        <v>0</v>
      </c>
      <c r="J26" s="257"/>
      <c r="K26" s="257"/>
      <c r="L26" s="258"/>
      <c r="M26" s="257">
        <f>+M17+M18</f>
        <v>0</v>
      </c>
      <c r="N26" s="257"/>
      <c r="O26" s="257">
        <f>SUM(O17:O25)</f>
        <v>0</v>
      </c>
      <c r="P26" s="257"/>
      <c r="Q26" s="257">
        <f>+Q18+Q17</f>
        <v>0</v>
      </c>
      <c r="R26" s="262"/>
      <c r="S26" s="783"/>
      <c r="T26" s="261">
        <f>+SUM(T17:T25)</f>
        <v>0</v>
      </c>
    </row>
    <row r="27" spans="1:20" ht="13.5" customHeight="1" x14ac:dyDescent="0.25">
      <c r="A27" s="754" t="s">
        <v>71</v>
      </c>
      <c r="B27" s="752" t="s">
        <v>73</v>
      </c>
      <c r="C27" s="491"/>
      <c r="D27" s="227" t="s">
        <v>66</v>
      </c>
      <c r="E27" s="218">
        <v>200</v>
      </c>
      <c r="F27" s="271">
        <f>IF(($C$13-C27)/(365/4)=TRUNC(($C$13-C27)/(365/4)),($C$13-C27)/(365/4),TRUNC((($C$13-C27)/(365/4))+0.9))</f>
        <v>501</v>
      </c>
      <c r="G27" s="271">
        <f>IF(F27&lt;=E27,F27,E27)</f>
        <v>200</v>
      </c>
      <c r="H27" s="218">
        <f>E27-G27</f>
        <v>0</v>
      </c>
      <c r="I27" s="494"/>
      <c r="J27" s="780"/>
      <c r="K27" s="495"/>
      <c r="L27" s="777"/>
      <c r="M27" s="215">
        <f>+I27*K27*L27</f>
        <v>0</v>
      </c>
      <c r="N27" s="778">
        <f>ROUND(IF(E27=0,0,IF(F27&gt;G27,M27,IF((M27/E27*(G27-4))&lt;0,0,(M27/E27*(G27-4))))),2)</f>
        <v>0</v>
      </c>
      <c r="O27" s="778">
        <f>ROUND(IF(F27&gt;G27,0,IF(N27=0,(M27/E27)*(E27-H27),(M27/E27)*4)),2)</f>
        <v>0</v>
      </c>
      <c r="P27" s="215">
        <f>(N27+O27)</f>
        <v>0</v>
      </c>
      <c r="Q27" s="225">
        <f>M27-P27</f>
        <v>0</v>
      </c>
      <c r="R27" s="787"/>
      <c r="S27" s="786"/>
      <c r="T27" s="231">
        <f>R27*S27</f>
        <v>0</v>
      </c>
    </row>
    <row r="28" spans="1:20" ht="13.5" customHeight="1" x14ac:dyDescent="0.25">
      <c r="A28" s="754" t="s">
        <v>47</v>
      </c>
      <c r="B28" s="513" t="s">
        <v>646</v>
      </c>
      <c r="C28" s="226"/>
      <c r="D28" s="227" t="s">
        <v>68</v>
      </c>
      <c r="E28" s="218">
        <v>0</v>
      </c>
      <c r="F28" s="271">
        <f>IF(($C$13-C28)/(365/4)=TRUNC(($C$13-C28)/(365/4)),($C$13-C28)/(365/4),TRUNC((($C$13-C28)/(365/4))+0.9))</f>
        <v>501</v>
      </c>
      <c r="G28" s="271">
        <f>IF(F28&lt;=E28,F28,E28)</f>
        <v>0</v>
      </c>
      <c r="H28" s="218">
        <f>E28-G28</f>
        <v>0</v>
      </c>
      <c r="I28" s="228">
        <f>I27</f>
        <v>0</v>
      </c>
      <c r="J28" s="781">
        <f>J27</f>
        <v>0</v>
      </c>
      <c r="K28" s="227">
        <f>K27</f>
        <v>0</v>
      </c>
      <c r="L28" s="229"/>
      <c r="M28" s="228">
        <f>+I28*K28*L28</f>
        <v>0</v>
      </c>
      <c r="N28" s="276">
        <f>ROUND(IF(E28=0,0,IF(F28&gt;G28,M28,IF((M28/E28*(G28-4))&lt;0,0,(M28/E28*(G28-4))))),2)</f>
        <v>0</v>
      </c>
      <c r="O28" s="276">
        <f>ROUND(IF(F28&gt;G28,0,IF(N28=0,(M28/E28)*(E28-H28),(M28/E28)*4)),2)</f>
        <v>0</v>
      </c>
      <c r="P28" s="228">
        <f>(N28+O28)</f>
        <v>0</v>
      </c>
      <c r="Q28" s="228">
        <f>M28-P28</f>
        <v>0</v>
      </c>
      <c r="R28" s="232"/>
      <c r="S28" s="781"/>
      <c r="T28" s="231"/>
    </row>
    <row r="29" spans="1:20" ht="13.5" customHeight="1" x14ac:dyDescent="0.25">
      <c r="A29" s="754" t="s">
        <v>95</v>
      </c>
      <c r="B29" s="513" t="s">
        <v>646</v>
      </c>
      <c r="C29" s="226"/>
      <c r="D29" s="227"/>
      <c r="E29" s="218"/>
      <c r="F29" s="218"/>
      <c r="G29" s="218"/>
      <c r="H29" s="218"/>
      <c r="I29" s="228"/>
      <c r="J29" s="228"/>
      <c r="K29" s="228"/>
      <c r="L29" s="233"/>
      <c r="M29" s="228"/>
      <c r="N29" s="228"/>
      <c r="O29" s="228"/>
      <c r="P29" s="228"/>
      <c r="Q29" s="228"/>
      <c r="R29" s="232"/>
      <c r="S29" s="781"/>
      <c r="T29" s="231"/>
    </row>
    <row r="30" spans="1:20" ht="13.5" customHeight="1" x14ac:dyDescent="0.25">
      <c r="A30" s="754" t="s">
        <v>96</v>
      </c>
      <c r="B30" s="513" t="s">
        <v>646</v>
      </c>
      <c r="C30" s="226"/>
      <c r="D30" s="227"/>
      <c r="E30" s="218"/>
      <c r="F30" s="218"/>
      <c r="G30" s="218"/>
      <c r="H30" s="218"/>
      <c r="I30" s="228"/>
      <c r="J30" s="228"/>
      <c r="K30" s="228"/>
      <c r="L30" s="233"/>
      <c r="M30" s="228"/>
      <c r="N30" s="228"/>
      <c r="O30" s="228"/>
      <c r="P30" s="228"/>
      <c r="Q30" s="228"/>
      <c r="R30" s="232"/>
      <c r="S30" s="781"/>
      <c r="T30" s="231"/>
    </row>
    <row r="31" spans="1:20" ht="13.5" customHeight="1" x14ac:dyDescent="0.25">
      <c r="A31" s="754" t="s">
        <v>97</v>
      </c>
      <c r="B31" s="755"/>
      <c r="C31" s="226"/>
      <c r="D31" s="227"/>
      <c r="E31" s="218"/>
      <c r="F31" s="218"/>
      <c r="G31" s="218"/>
      <c r="H31" s="218"/>
      <c r="I31" s="228"/>
      <c r="J31" s="228"/>
      <c r="K31" s="228"/>
      <c r="L31" s="233"/>
      <c r="M31" s="228"/>
      <c r="N31" s="228"/>
      <c r="O31" s="228"/>
      <c r="P31" s="228"/>
      <c r="Q31" s="228"/>
      <c r="R31" s="232"/>
      <c r="S31" s="781"/>
      <c r="T31" s="231"/>
    </row>
    <row r="32" spans="1:20" ht="13.5" customHeight="1" x14ac:dyDescent="0.25">
      <c r="A32" s="756" t="s">
        <v>98</v>
      </c>
      <c r="B32" s="753"/>
      <c r="C32" s="226"/>
      <c r="D32" s="227"/>
      <c r="E32" s="218"/>
      <c r="F32" s="218"/>
      <c r="G32" s="218"/>
      <c r="H32" s="218"/>
      <c r="I32" s="228"/>
      <c r="J32" s="228"/>
      <c r="K32" s="228"/>
      <c r="L32" s="233"/>
      <c r="M32" s="228"/>
      <c r="N32" s="228"/>
      <c r="O32" s="228"/>
      <c r="P32" s="228"/>
      <c r="Q32" s="228"/>
      <c r="R32" s="232"/>
      <c r="S32" s="781"/>
      <c r="T32" s="231"/>
    </row>
    <row r="33" spans="1:20" ht="13.5" customHeight="1" x14ac:dyDescent="0.25">
      <c r="A33" s="756" t="s">
        <v>99</v>
      </c>
      <c r="B33" s="753" t="s">
        <v>102</v>
      </c>
      <c r="C33" s="226"/>
      <c r="D33" s="227"/>
      <c r="E33" s="218"/>
      <c r="F33" s="218"/>
      <c r="G33" s="218"/>
      <c r="H33" s="218"/>
      <c r="I33" s="228"/>
      <c r="J33" s="228"/>
      <c r="K33" s="228"/>
      <c r="L33" s="233"/>
      <c r="M33" s="228"/>
      <c r="N33" s="228"/>
      <c r="O33" s="228"/>
      <c r="P33" s="228"/>
      <c r="Q33" s="228"/>
      <c r="R33" s="234"/>
      <c r="S33" s="227"/>
      <c r="T33" s="231"/>
    </row>
    <row r="34" spans="1:20" ht="13.5" customHeight="1" x14ac:dyDescent="0.25">
      <c r="A34" s="756" t="s">
        <v>100</v>
      </c>
      <c r="B34" s="753"/>
      <c r="C34" s="236"/>
      <c r="D34" s="237"/>
      <c r="E34" s="238"/>
      <c r="F34" s="238"/>
      <c r="G34" s="238"/>
      <c r="H34" s="238"/>
      <c r="I34" s="239"/>
      <c r="J34" s="239"/>
      <c r="K34" s="239"/>
      <c r="L34" s="240"/>
      <c r="M34" s="239"/>
      <c r="N34" s="239"/>
      <c r="O34" s="239"/>
      <c r="P34" s="239"/>
      <c r="Q34" s="239"/>
      <c r="R34" s="243"/>
      <c r="S34" s="237"/>
      <c r="T34" s="242"/>
    </row>
    <row r="35" spans="1:20" ht="13.5" customHeight="1" thickBot="1" x14ac:dyDescent="0.3">
      <c r="A35" s="756"/>
      <c r="B35" s="265"/>
      <c r="C35" s="245"/>
      <c r="D35" s="246"/>
      <c r="E35" s="247"/>
      <c r="F35" s="247"/>
      <c r="G35" s="247"/>
      <c r="H35" s="247"/>
      <c r="I35" s="248"/>
      <c r="J35" s="248"/>
      <c r="K35" s="248"/>
      <c r="L35" s="249"/>
      <c r="M35" s="248"/>
      <c r="N35" s="248"/>
      <c r="O35" s="248"/>
      <c r="P35" s="248"/>
      <c r="Q35" s="248"/>
      <c r="R35" s="251"/>
      <c r="S35" s="246"/>
      <c r="T35" s="252"/>
    </row>
    <row r="36" spans="1:20" ht="13.5" customHeight="1" thickBot="1" x14ac:dyDescent="0.3">
      <c r="A36" s="503"/>
      <c r="B36" s="253"/>
      <c r="C36" s="254"/>
      <c r="D36" s="255"/>
      <c r="E36" s="256"/>
      <c r="F36" s="256"/>
      <c r="G36" s="256"/>
      <c r="H36" s="256"/>
      <c r="I36" s="257">
        <f>+I27</f>
        <v>0</v>
      </c>
      <c r="J36" s="257"/>
      <c r="K36" s="257"/>
      <c r="L36" s="258"/>
      <c r="M36" s="257">
        <f>+M27+M28</f>
        <v>0</v>
      </c>
      <c r="N36" s="257"/>
      <c r="O36" s="257">
        <f>SUM(O27:O35)</f>
        <v>0</v>
      </c>
      <c r="P36" s="257"/>
      <c r="Q36" s="257">
        <f>+Q28+Q27</f>
        <v>0</v>
      </c>
      <c r="R36" s="262"/>
      <c r="S36" s="783"/>
      <c r="T36" s="261">
        <f>+SUM(T27:T35)</f>
        <v>0</v>
      </c>
    </row>
    <row r="37" spans="1:20" ht="13.5" customHeight="1" x14ac:dyDescent="0.25">
      <c r="A37" s="754" t="s">
        <v>71</v>
      </c>
      <c r="B37" s="752" t="s">
        <v>73</v>
      </c>
      <c r="C37" s="491"/>
      <c r="D37" s="227" t="s">
        <v>66</v>
      </c>
      <c r="E37" s="218">
        <v>200</v>
      </c>
      <c r="F37" s="271">
        <f>IF(($C$13-C37)/(365/4)=TRUNC(($C$13-C37)/(365/4)),($C$13-C37)/(365/4),TRUNC((($C$13-C37)/(365/4))+0.9))</f>
        <v>501</v>
      </c>
      <c r="G37" s="271">
        <f>IF(F37&lt;=E37,F37,E37)</f>
        <v>200</v>
      </c>
      <c r="H37" s="218">
        <f>E37-G37</f>
        <v>0</v>
      </c>
      <c r="I37" s="494"/>
      <c r="J37" s="780"/>
      <c r="K37" s="495"/>
      <c r="L37" s="777"/>
      <c r="M37" s="215">
        <f>+I37*K37*L37</f>
        <v>0</v>
      </c>
      <c r="N37" s="778">
        <f>ROUND(IF(E37=0,0,IF(F37&gt;G37,M37,IF((M37/E37*(G37-4))&lt;0,0,(M37/E37*(G37-4))))),2)</f>
        <v>0</v>
      </c>
      <c r="O37" s="778">
        <f>ROUND(IF(F37&gt;G37,0,IF(N37=0,(M37/E37)*(E37-H37),(M37/E37)*4)),2)</f>
        <v>0</v>
      </c>
      <c r="P37" s="215">
        <f>(N37+O37)</f>
        <v>0</v>
      </c>
      <c r="Q37" s="225">
        <f>M37-P37</f>
        <v>0</v>
      </c>
      <c r="R37" s="787"/>
      <c r="S37" s="786"/>
      <c r="T37" s="231">
        <f>R37*S37</f>
        <v>0</v>
      </c>
    </row>
    <row r="38" spans="1:20" ht="13.5" customHeight="1" x14ac:dyDescent="0.25">
      <c r="A38" s="754" t="s">
        <v>47</v>
      </c>
      <c r="B38" s="513" t="s">
        <v>646</v>
      </c>
      <c r="C38" s="226"/>
      <c r="D38" s="227" t="s">
        <v>68</v>
      </c>
      <c r="E38" s="218">
        <v>0</v>
      </c>
      <c r="F38" s="271">
        <f>IF(($C$13-C38)/(365/4)=TRUNC(($C$13-C38)/(365/4)),($C$13-C38)/(365/4),TRUNC((($C$13-C38)/(365/4))+0.9))</f>
        <v>501</v>
      </c>
      <c r="G38" s="271">
        <f>IF(F38&lt;=E38,F38,E38)</f>
        <v>0</v>
      </c>
      <c r="H38" s="218">
        <f>E38-G38</f>
        <v>0</v>
      </c>
      <c r="I38" s="228">
        <f>I37</f>
        <v>0</v>
      </c>
      <c r="J38" s="781">
        <f>J37</f>
        <v>0</v>
      </c>
      <c r="K38" s="227">
        <f>K37</f>
        <v>0</v>
      </c>
      <c r="L38" s="229"/>
      <c r="M38" s="228">
        <f>+I38*K38*L38</f>
        <v>0</v>
      </c>
      <c r="N38" s="276">
        <f>ROUND(IF(E38=0,0,IF(F38&gt;G38,M38,IF((M38/E38*(G38-4))&lt;0,0,(M38/E38*(G38-4))))),2)</f>
        <v>0</v>
      </c>
      <c r="O38" s="276">
        <f>ROUND(IF(F38&gt;G38,0,IF(N38=0,(M38/E38)*(E38-H38),(M38/E38)*4)),2)</f>
        <v>0</v>
      </c>
      <c r="P38" s="228">
        <f>(N38+O38)</f>
        <v>0</v>
      </c>
      <c r="Q38" s="228">
        <f>M38-P38</f>
        <v>0</v>
      </c>
      <c r="R38" s="232"/>
      <c r="S38" s="781"/>
      <c r="T38" s="231"/>
    </row>
    <row r="39" spans="1:20" ht="13.5" customHeight="1" x14ac:dyDescent="0.25">
      <c r="A39" s="754" t="s">
        <v>95</v>
      </c>
      <c r="B39" s="513" t="s">
        <v>646</v>
      </c>
      <c r="C39" s="226"/>
      <c r="D39" s="227"/>
      <c r="E39" s="218"/>
      <c r="F39" s="218"/>
      <c r="G39" s="218"/>
      <c r="H39" s="218"/>
      <c r="I39" s="228"/>
      <c r="J39" s="228"/>
      <c r="K39" s="228"/>
      <c r="L39" s="233"/>
      <c r="M39" s="228"/>
      <c r="N39" s="228"/>
      <c r="O39" s="228"/>
      <c r="P39" s="228"/>
      <c r="Q39" s="228"/>
      <c r="R39" s="267"/>
      <c r="S39" s="782"/>
      <c r="T39" s="231"/>
    </row>
    <row r="40" spans="1:20" ht="13.5" customHeight="1" x14ac:dyDescent="0.25">
      <c r="A40" s="754" t="s">
        <v>96</v>
      </c>
      <c r="B40" s="513" t="s">
        <v>646</v>
      </c>
      <c r="C40" s="226"/>
      <c r="D40" s="227"/>
      <c r="E40" s="218"/>
      <c r="F40" s="218"/>
      <c r="G40" s="218"/>
      <c r="H40" s="218"/>
      <c r="I40" s="228"/>
      <c r="J40" s="228"/>
      <c r="K40" s="228"/>
      <c r="L40" s="233"/>
      <c r="M40" s="228"/>
      <c r="N40" s="228"/>
      <c r="O40" s="228"/>
      <c r="P40" s="228"/>
      <c r="Q40" s="228"/>
      <c r="R40" s="267"/>
      <c r="S40" s="782"/>
      <c r="T40" s="231"/>
    </row>
    <row r="41" spans="1:20" ht="13.5" customHeight="1" x14ac:dyDescent="0.25">
      <c r="A41" s="754" t="s">
        <v>97</v>
      </c>
      <c r="B41" s="755"/>
      <c r="C41" s="226"/>
      <c r="D41" s="227"/>
      <c r="E41" s="218"/>
      <c r="F41" s="218"/>
      <c r="G41" s="218"/>
      <c r="H41" s="218"/>
      <c r="I41" s="228"/>
      <c r="J41" s="228"/>
      <c r="K41" s="228"/>
      <c r="L41" s="233"/>
      <c r="M41" s="228"/>
      <c r="N41" s="228"/>
      <c r="O41" s="228"/>
      <c r="P41" s="228"/>
      <c r="Q41" s="228"/>
      <c r="R41" s="267"/>
      <c r="S41" s="782"/>
      <c r="T41" s="231"/>
    </row>
    <row r="42" spans="1:20" ht="13.5" customHeight="1" x14ac:dyDescent="0.25">
      <c r="A42" s="756" t="s">
        <v>98</v>
      </c>
      <c r="B42" s="753"/>
      <c r="C42" s="226"/>
      <c r="D42" s="227"/>
      <c r="E42" s="218"/>
      <c r="F42" s="218"/>
      <c r="G42" s="218"/>
      <c r="H42" s="218"/>
      <c r="I42" s="228"/>
      <c r="J42" s="228"/>
      <c r="K42" s="228"/>
      <c r="L42" s="233"/>
      <c r="M42" s="228"/>
      <c r="N42" s="228"/>
      <c r="O42" s="228"/>
      <c r="P42" s="228"/>
      <c r="Q42" s="228"/>
      <c r="R42" s="267"/>
      <c r="S42" s="782"/>
      <c r="T42" s="231"/>
    </row>
    <row r="43" spans="1:20" ht="13.5" customHeight="1" x14ac:dyDescent="0.25">
      <c r="A43" s="756" t="s">
        <v>99</v>
      </c>
      <c r="B43" s="753" t="s">
        <v>102</v>
      </c>
      <c r="C43" s="226"/>
      <c r="D43" s="227"/>
      <c r="E43" s="218"/>
      <c r="F43" s="218"/>
      <c r="G43" s="218"/>
      <c r="H43" s="218"/>
      <c r="I43" s="228"/>
      <c r="J43" s="228"/>
      <c r="K43" s="228"/>
      <c r="L43" s="233"/>
      <c r="M43" s="228"/>
      <c r="N43" s="228"/>
      <c r="O43" s="228"/>
      <c r="P43" s="228"/>
      <c r="Q43" s="228"/>
      <c r="R43" s="267"/>
      <c r="S43" s="782"/>
      <c r="T43" s="231"/>
    </row>
    <row r="44" spans="1:20" ht="13.5" customHeight="1" x14ac:dyDescent="0.25">
      <c r="A44" s="756" t="s">
        <v>100</v>
      </c>
      <c r="B44" s="513"/>
      <c r="C44" s="226"/>
      <c r="D44" s="227"/>
      <c r="E44" s="218"/>
      <c r="F44" s="218"/>
      <c r="G44" s="218"/>
      <c r="H44" s="218"/>
      <c r="I44" s="228"/>
      <c r="J44" s="228"/>
      <c r="K44" s="228"/>
      <c r="L44" s="233"/>
      <c r="M44" s="228"/>
      <c r="N44" s="228"/>
      <c r="O44" s="228"/>
      <c r="P44" s="228"/>
      <c r="Q44" s="228"/>
      <c r="R44" s="234"/>
      <c r="S44" s="227"/>
      <c r="T44" s="231"/>
    </row>
    <row r="45" spans="1:20" ht="13.5" customHeight="1" thickBot="1" x14ac:dyDescent="0.3">
      <c r="A45" s="756"/>
      <c r="B45" s="225"/>
      <c r="C45" s="226"/>
      <c r="D45" s="227"/>
      <c r="E45" s="218"/>
      <c r="F45" s="218"/>
      <c r="G45" s="218"/>
      <c r="H45" s="218"/>
      <c r="I45" s="228"/>
      <c r="J45" s="228"/>
      <c r="K45" s="228"/>
      <c r="L45" s="233"/>
      <c r="M45" s="228"/>
      <c r="N45" s="228"/>
      <c r="O45" s="228"/>
      <c r="P45" s="228"/>
      <c r="Q45" s="228"/>
      <c r="R45" s="788"/>
      <c r="S45" s="784"/>
      <c r="T45" s="231"/>
    </row>
    <row r="46" spans="1:20" ht="13.5" customHeight="1" thickBot="1" x14ac:dyDescent="0.3">
      <c r="A46" s="503"/>
      <c r="B46" s="253"/>
      <c r="C46" s="254"/>
      <c r="D46" s="255"/>
      <c r="E46" s="256"/>
      <c r="F46" s="256"/>
      <c r="G46" s="256"/>
      <c r="H46" s="256"/>
      <c r="I46" s="257">
        <f>+I36</f>
        <v>0</v>
      </c>
      <c r="J46" s="257"/>
      <c r="K46" s="257"/>
      <c r="L46" s="258"/>
      <c r="M46" s="257">
        <f>+M36+M37</f>
        <v>0</v>
      </c>
      <c r="N46" s="257"/>
      <c r="O46" s="257">
        <f>SUM(O37:O44)</f>
        <v>0</v>
      </c>
      <c r="P46" s="257"/>
      <c r="Q46" s="257">
        <f>SUM(Q37:Q44)</f>
        <v>0</v>
      </c>
      <c r="R46" s="262"/>
      <c r="S46" s="783"/>
      <c r="T46" s="261">
        <f>+SUM(T36:T44)</f>
        <v>0</v>
      </c>
    </row>
    <row r="47" spans="1:20" ht="13.5" customHeight="1" x14ac:dyDescent="0.25">
      <c r="A47" s="754" t="s">
        <v>71</v>
      </c>
      <c r="B47" s="752" t="s">
        <v>73</v>
      </c>
      <c r="C47" s="491"/>
      <c r="D47" s="227" t="s">
        <v>66</v>
      </c>
      <c r="E47" s="218">
        <v>200</v>
      </c>
      <c r="F47" s="271">
        <f>IF(($C$13-C47)/(365/4)=TRUNC(($C$13-C47)/(365/4)),($C$13-C47)/(365/4),TRUNC((($C$13-C47)/(365/4))+0.9))</f>
        <v>501</v>
      </c>
      <c r="G47" s="271">
        <f>IF(F47&lt;=E47,F47,E47)</f>
        <v>200</v>
      </c>
      <c r="H47" s="218">
        <f>E47-G47</f>
        <v>0</v>
      </c>
      <c r="I47" s="494"/>
      <c r="J47" s="780"/>
      <c r="K47" s="495"/>
      <c r="L47" s="777"/>
      <c r="M47" s="215">
        <f>+I47*K47*L47</f>
        <v>0</v>
      </c>
      <c r="N47" s="778">
        <f>ROUND(IF(E47=0,0,IF(F47&gt;G47,M47,IF((M47/E47*(G47-4))&lt;0,0,(M47/E47*(G47-4))))),2)</f>
        <v>0</v>
      </c>
      <c r="O47" s="778">
        <f>ROUND(IF(F47&gt;G47,0,IF(N47=0,(M47/E47)*(E47-H47),(M47/E47)*4)),2)</f>
        <v>0</v>
      </c>
      <c r="P47" s="215">
        <f>(N47+O47)</f>
        <v>0</v>
      </c>
      <c r="Q47" s="225">
        <f>M47-P47</f>
        <v>0</v>
      </c>
      <c r="R47" s="787"/>
      <c r="S47" s="786"/>
      <c r="T47" s="231">
        <f>R47*S47</f>
        <v>0</v>
      </c>
    </row>
    <row r="48" spans="1:20" ht="13.5" customHeight="1" x14ac:dyDescent="0.25">
      <c r="A48" s="754" t="s">
        <v>47</v>
      </c>
      <c r="B48" s="513" t="s">
        <v>646</v>
      </c>
      <c r="C48" s="226"/>
      <c r="D48" s="227" t="s">
        <v>68</v>
      </c>
      <c r="E48" s="218">
        <v>0</v>
      </c>
      <c r="F48" s="271">
        <f>IF(($C$13-C48)/(365/4)=TRUNC(($C$13-C48)/(365/4)),($C$13-C48)/(365/4),TRUNC((($C$13-C48)/(365/4))+0.9))</f>
        <v>501</v>
      </c>
      <c r="G48" s="271">
        <f>IF(F48&lt;=E48,F48,E48)</f>
        <v>0</v>
      </c>
      <c r="H48" s="218">
        <f>E48-G48</f>
        <v>0</v>
      </c>
      <c r="I48" s="228">
        <f>I47</f>
        <v>0</v>
      </c>
      <c r="J48" s="781">
        <f>J47</f>
        <v>0</v>
      </c>
      <c r="K48" s="227">
        <f>K47</f>
        <v>0</v>
      </c>
      <c r="L48" s="229"/>
      <c r="M48" s="228">
        <f>+I48*K48*L48</f>
        <v>0</v>
      </c>
      <c r="N48" s="276">
        <f>ROUND(IF(E48=0,0,IF(F48&gt;G48,M48,IF((M48/E48*(G48-4))&lt;0,0,(M48/E48*(G48-4))))),2)</f>
        <v>0</v>
      </c>
      <c r="O48" s="276">
        <f>ROUND(IF(F48&gt;G48,0,IF(N48=0,(M48/E48)*(E48-H48),(M48/E48)*4)),2)</f>
        <v>0</v>
      </c>
      <c r="P48" s="228">
        <f>(N48+O48)</f>
        <v>0</v>
      </c>
      <c r="Q48" s="228">
        <f>M48-P48</f>
        <v>0</v>
      </c>
      <c r="R48" s="232"/>
      <c r="S48" s="781"/>
      <c r="T48" s="231"/>
    </row>
    <row r="49" spans="1:20" ht="13.5" customHeight="1" x14ac:dyDescent="0.25">
      <c r="A49" s="754" t="s">
        <v>95</v>
      </c>
      <c r="B49" s="513" t="s">
        <v>646</v>
      </c>
      <c r="C49" s="226"/>
      <c r="D49" s="227"/>
      <c r="E49" s="218"/>
      <c r="F49" s="218"/>
      <c r="G49" s="218"/>
      <c r="H49" s="218"/>
      <c r="I49" s="228"/>
      <c r="J49" s="228"/>
      <c r="K49" s="228"/>
      <c r="L49" s="233"/>
      <c r="M49" s="228"/>
      <c r="N49" s="228"/>
      <c r="O49" s="228"/>
      <c r="P49" s="228"/>
      <c r="Q49" s="228"/>
      <c r="R49" s="232"/>
      <c r="S49" s="781"/>
      <c r="T49" s="231"/>
    </row>
    <row r="50" spans="1:20" ht="13.5" customHeight="1" x14ac:dyDescent="0.25">
      <c r="A50" s="754" t="s">
        <v>96</v>
      </c>
      <c r="B50" s="513" t="s">
        <v>646</v>
      </c>
      <c r="C50" s="226"/>
      <c r="D50" s="227"/>
      <c r="E50" s="218"/>
      <c r="F50" s="218"/>
      <c r="G50" s="218"/>
      <c r="H50" s="218"/>
      <c r="I50" s="228"/>
      <c r="J50" s="228"/>
      <c r="K50" s="228"/>
      <c r="L50" s="233"/>
      <c r="M50" s="228"/>
      <c r="N50" s="228"/>
      <c r="O50" s="228"/>
      <c r="P50" s="228"/>
      <c r="Q50" s="228"/>
      <c r="R50" s="232"/>
      <c r="S50" s="781"/>
      <c r="T50" s="231"/>
    </row>
    <row r="51" spans="1:20" ht="13.5" customHeight="1" x14ac:dyDescent="0.25">
      <c r="A51" s="754" t="s">
        <v>97</v>
      </c>
      <c r="B51" s="755"/>
      <c r="C51" s="226"/>
      <c r="D51" s="227"/>
      <c r="E51" s="218"/>
      <c r="F51" s="218"/>
      <c r="G51" s="218"/>
      <c r="H51" s="218"/>
      <c r="I51" s="228"/>
      <c r="J51" s="228"/>
      <c r="K51" s="228"/>
      <c r="L51" s="233"/>
      <c r="M51" s="228"/>
      <c r="N51" s="228"/>
      <c r="O51" s="228"/>
      <c r="P51" s="228"/>
      <c r="Q51" s="228"/>
      <c r="R51" s="232"/>
      <c r="S51" s="781"/>
      <c r="T51" s="231"/>
    </row>
    <row r="52" spans="1:20" ht="13.5" customHeight="1" x14ac:dyDescent="0.25">
      <c r="A52" s="756" t="s">
        <v>98</v>
      </c>
      <c r="B52" s="753"/>
      <c r="C52" s="226"/>
      <c r="D52" s="227"/>
      <c r="E52" s="218"/>
      <c r="F52" s="218"/>
      <c r="G52" s="218"/>
      <c r="H52" s="218"/>
      <c r="I52" s="228"/>
      <c r="J52" s="228"/>
      <c r="K52" s="228"/>
      <c r="L52" s="233"/>
      <c r="M52" s="228"/>
      <c r="N52" s="228"/>
      <c r="O52" s="228"/>
      <c r="P52" s="228"/>
      <c r="Q52" s="228"/>
      <c r="R52" s="232"/>
      <c r="S52" s="781"/>
      <c r="T52" s="231"/>
    </row>
    <row r="53" spans="1:20" ht="13.5" customHeight="1" x14ac:dyDescent="0.25">
      <c r="A53" s="756" t="s">
        <v>99</v>
      </c>
      <c r="B53" s="753" t="s">
        <v>102</v>
      </c>
      <c r="C53" s="226"/>
      <c r="D53" s="227"/>
      <c r="E53" s="218"/>
      <c r="F53" s="218"/>
      <c r="G53" s="218"/>
      <c r="H53" s="218"/>
      <c r="I53" s="228"/>
      <c r="J53" s="228"/>
      <c r="K53" s="228"/>
      <c r="L53" s="233"/>
      <c r="M53" s="228"/>
      <c r="N53" s="228"/>
      <c r="O53" s="228"/>
      <c r="P53" s="228"/>
      <c r="Q53" s="228"/>
      <c r="R53" s="234"/>
      <c r="S53" s="227"/>
      <c r="T53" s="231"/>
    </row>
    <row r="54" spans="1:20" ht="13.5" customHeight="1" x14ac:dyDescent="0.25">
      <c r="A54" s="756" t="s">
        <v>100</v>
      </c>
      <c r="B54" s="753"/>
      <c r="C54" s="236"/>
      <c r="D54" s="237"/>
      <c r="E54" s="238"/>
      <c r="F54" s="238"/>
      <c r="G54" s="238"/>
      <c r="H54" s="238"/>
      <c r="I54" s="239"/>
      <c r="J54" s="239"/>
      <c r="K54" s="239"/>
      <c r="L54" s="240"/>
      <c r="M54" s="239"/>
      <c r="N54" s="239"/>
      <c r="O54" s="239"/>
      <c r="P54" s="239"/>
      <c r="Q54" s="239"/>
      <c r="R54" s="243"/>
      <c r="S54" s="237"/>
      <c r="T54" s="242"/>
    </row>
    <row r="55" spans="1:20" ht="13.5" customHeight="1" thickBot="1" x14ac:dyDescent="0.3">
      <c r="A55" s="756"/>
      <c r="B55" s="265"/>
      <c r="C55" s="245"/>
      <c r="D55" s="246"/>
      <c r="E55" s="247"/>
      <c r="F55" s="247"/>
      <c r="G55" s="247"/>
      <c r="H55" s="247"/>
      <c r="I55" s="248"/>
      <c r="J55" s="248"/>
      <c r="K55" s="248"/>
      <c r="L55" s="249"/>
      <c r="M55" s="248"/>
      <c r="N55" s="248"/>
      <c r="O55" s="248"/>
      <c r="P55" s="248"/>
      <c r="Q55" s="248"/>
      <c r="R55" s="251"/>
      <c r="S55" s="246"/>
      <c r="T55" s="252"/>
    </row>
    <row r="56" spans="1:20" ht="13.5" customHeight="1" thickBot="1" x14ac:dyDescent="0.3">
      <c r="A56" s="503"/>
      <c r="B56" s="253"/>
      <c r="C56" s="254"/>
      <c r="D56" s="255"/>
      <c r="E56" s="256"/>
      <c r="F56" s="256"/>
      <c r="G56" s="256"/>
      <c r="H56" s="256"/>
      <c r="I56" s="257">
        <f>+I47</f>
        <v>0</v>
      </c>
      <c r="J56" s="257"/>
      <c r="K56" s="257"/>
      <c r="L56" s="258"/>
      <c r="M56" s="257">
        <f>+M47+M48</f>
        <v>0</v>
      </c>
      <c r="N56" s="257"/>
      <c r="O56" s="257">
        <f>SUM(O47:O55)</f>
        <v>0</v>
      </c>
      <c r="P56" s="257"/>
      <c r="Q56" s="257">
        <f>+Q48+Q47</f>
        <v>0</v>
      </c>
      <c r="R56" s="262"/>
      <c r="S56" s="783"/>
      <c r="T56" s="261">
        <f>+SUM(T47:T55)</f>
        <v>0</v>
      </c>
    </row>
    <row r="57" spans="1:20" ht="13.5" customHeight="1" x14ac:dyDescent="0.25">
      <c r="A57" s="754" t="s">
        <v>71</v>
      </c>
      <c r="B57" s="752" t="s">
        <v>73</v>
      </c>
      <c r="C57" s="491"/>
      <c r="D57" s="227" t="s">
        <v>66</v>
      </c>
      <c r="E57" s="218">
        <v>200</v>
      </c>
      <c r="F57" s="271">
        <f>IF(($C$13-C57)/(365/4)=TRUNC(($C$13-C57)/(365/4)),($C$13-C57)/(365/4),TRUNC((($C$13-C57)/(365/4))+0.9))</f>
        <v>501</v>
      </c>
      <c r="G57" s="271">
        <f>IF(F57&lt;=E57,F57,E57)</f>
        <v>200</v>
      </c>
      <c r="H57" s="218">
        <f>E57-G57</f>
        <v>0</v>
      </c>
      <c r="I57" s="494"/>
      <c r="J57" s="780"/>
      <c r="K57" s="495"/>
      <c r="L57" s="777"/>
      <c r="M57" s="215">
        <f>+I57*K57*L57</f>
        <v>0</v>
      </c>
      <c r="N57" s="778">
        <f>ROUND(IF(E57=0,0,IF(F57&gt;G57,M57,IF((M57/E57*(G57-4))&lt;0,0,(M57/E57*(G57-4))))),2)</f>
        <v>0</v>
      </c>
      <c r="O57" s="778">
        <f>ROUND(IF(F57&gt;G57,0,IF(N57=0,(M57/E57)*(E57-H57),(M57/E57)*4)),2)</f>
        <v>0</v>
      </c>
      <c r="P57" s="215">
        <f>(N57+O57)</f>
        <v>0</v>
      </c>
      <c r="Q57" s="225">
        <f>M57-P57</f>
        <v>0</v>
      </c>
      <c r="R57" s="787"/>
      <c r="S57" s="786"/>
      <c r="T57" s="231">
        <f>R57*S57</f>
        <v>0</v>
      </c>
    </row>
    <row r="58" spans="1:20" ht="13.5" customHeight="1" x14ac:dyDescent="0.25">
      <c r="A58" s="754" t="s">
        <v>47</v>
      </c>
      <c r="B58" s="513" t="s">
        <v>646</v>
      </c>
      <c r="C58" s="226"/>
      <c r="D58" s="227" t="s">
        <v>68</v>
      </c>
      <c r="E58" s="218">
        <v>0</v>
      </c>
      <c r="F58" s="271">
        <f>IF(($C$13-C58)/(365/4)=TRUNC(($C$13-C58)/(365/4)),($C$13-C58)/(365/4),TRUNC((($C$13-C58)/(365/4))+0.9))</f>
        <v>501</v>
      </c>
      <c r="G58" s="271">
        <f>IF(F58&lt;=E58,F58,E58)</f>
        <v>0</v>
      </c>
      <c r="H58" s="218">
        <f>E58-G58</f>
        <v>0</v>
      </c>
      <c r="I58" s="228">
        <f>I57</f>
        <v>0</v>
      </c>
      <c r="J58" s="781">
        <f>J57</f>
        <v>0</v>
      </c>
      <c r="K58" s="227">
        <f>K57</f>
        <v>0</v>
      </c>
      <c r="L58" s="229"/>
      <c r="M58" s="228">
        <f>+I58*K58*L58</f>
        <v>0</v>
      </c>
      <c r="N58" s="276">
        <f>ROUND(IF(E58=0,0,IF(F58&gt;G58,M58,IF((M58/E58*(G58-4))&lt;0,0,(M58/E58*(G58-4))))),2)</f>
        <v>0</v>
      </c>
      <c r="O58" s="276">
        <f>ROUND(IF(F58&gt;G58,0,IF(N58=0,(M58/E58)*(E58-H58),(M58/E58)*4)),2)</f>
        <v>0</v>
      </c>
      <c r="P58" s="228">
        <f>(N58+O58)</f>
        <v>0</v>
      </c>
      <c r="Q58" s="228">
        <f>M58-P58</f>
        <v>0</v>
      </c>
      <c r="R58" s="232"/>
      <c r="S58" s="781"/>
      <c r="T58" s="231"/>
    </row>
    <row r="59" spans="1:20" ht="13.5" customHeight="1" x14ac:dyDescent="0.25">
      <c r="A59" s="754" t="s">
        <v>95</v>
      </c>
      <c r="B59" s="513" t="s">
        <v>646</v>
      </c>
      <c r="C59" s="226"/>
      <c r="D59" s="227"/>
      <c r="E59" s="218"/>
      <c r="F59" s="218"/>
      <c r="G59" s="218"/>
      <c r="H59" s="218"/>
      <c r="I59" s="228"/>
      <c r="J59" s="228"/>
      <c r="K59" s="228"/>
      <c r="L59" s="233"/>
      <c r="M59" s="228"/>
      <c r="N59" s="228"/>
      <c r="O59" s="228"/>
      <c r="P59" s="228"/>
      <c r="Q59" s="228"/>
      <c r="R59" s="232"/>
      <c r="S59" s="781"/>
      <c r="T59" s="231"/>
    </row>
    <row r="60" spans="1:20" ht="13.5" customHeight="1" x14ac:dyDescent="0.25">
      <c r="A60" s="754" t="s">
        <v>96</v>
      </c>
      <c r="B60" s="513" t="s">
        <v>646</v>
      </c>
      <c r="C60" s="226"/>
      <c r="D60" s="227"/>
      <c r="E60" s="218"/>
      <c r="F60" s="218"/>
      <c r="G60" s="218"/>
      <c r="H60" s="218"/>
      <c r="I60" s="228"/>
      <c r="J60" s="228"/>
      <c r="K60" s="228"/>
      <c r="L60" s="233"/>
      <c r="M60" s="228"/>
      <c r="N60" s="228"/>
      <c r="O60" s="228"/>
      <c r="P60" s="228"/>
      <c r="Q60" s="228"/>
      <c r="R60" s="232"/>
      <c r="S60" s="781"/>
      <c r="T60" s="231"/>
    </row>
    <row r="61" spans="1:20" ht="13.5" customHeight="1" x14ac:dyDescent="0.25">
      <c r="A61" s="754" t="s">
        <v>97</v>
      </c>
      <c r="B61" s="755"/>
      <c r="C61" s="226"/>
      <c r="D61" s="227"/>
      <c r="E61" s="218"/>
      <c r="F61" s="218"/>
      <c r="G61" s="218"/>
      <c r="H61" s="218"/>
      <c r="I61" s="228"/>
      <c r="J61" s="228"/>
      <c r="K61" s="228"/>
      <c r="L61" s="233"/>
      <c r="M61" s="228"/>
      <c r="N61" s="228"/>
      <c r="O61" s="228"/>
      <c r="P61" s="228"/>
      <c r="Q61" s="228"/>
      <c r="R61" s="232"/>
      <c r="S61" s="781"/>
      <c r="T61" s="231"/>
    </row>
    <row r="62" spans="1:20" ht="13.5" customHeight="1" x14ac:dyDescent="0.25">
      <c r="A62" s="756" t="s">
        <v>98</v>
      </c>
      <c r="B62" s="753"/>
      <c r="C62" s="226"/>
      <c r="D62" s="227"/>
      <c r="E62" s="218"/>
      <c r="F62" s="218"/>
      <c r="G62" s="218"/>
      <c r="H62" s="218"/>
      <c r="I62" s="228"/>
      <c r="J62" s="228"/>
      <c r="K62" s="228"/>
      <c r="L62" s="233"/>
      <c r="M62" s="228"/>
      <c r="N62" s="228"/>
      <c r="O62" s="228"/>
      <c r="P62" s="228"/>
      <c r="Q62" s="228"/>
      <c r="R62" s="232"/>
      <c r="S62" s="781"/>
      <c r="T62" s="231"/>
    </row>
    <row r="63" spans="1:20" ht="13.5" customHeight="1" x14ac:dyDescent="0.25">
      <c r="A63" s="756" t="s">
        <v>99</v>
      </c>
      <c r="B63" s="753" t="s">
        <v>102</v>
      </c>
      <c r="C63" s="226"/>
      <c r="D63" s="227"/>
      <c r="E63" s="218"/>
      <c r="F63" s="218"/>
      <c r="G63" s="218"/>
      <c r="H63" s="218"/>
      <c r="I63" s="228"/>
      <c r="J63" s="228"/>
      <c r="K63" s="228"/>
      <c r="L63" s="233"/>
      <c r="M63" s="228"/>
      <c r="N63" s="228"/>
      <c r="O63" s="228"/>
      <c r="P63" s="228"/>
      <c r="Q63" s="228"/>
      <c r="R63" s="234"/>
      <c r="S63" s="227"/>
      <c r="T63" s="231"/>
    </row>
    <row r="64" spans="1:20" ht="13.5" customHeight="1" x14ac:dyDescent="0.25">
      <c r="A64" s="756" t="s">
        <v>100</v>
      </c>
      <c r="B64" s="753"/>
      <c r="C64" s="236"/>
      <c r="D64" s="237"/>
      <c r="E64" s="238"/>
      <c r="F64" s="238"/>
      <c r="G64" s="238"/>
      <c r="H64" s="238"/>
      <c r="I64" s="239"/>
      <c r="J64" s="239"/>
      <c r="K64" s="239"/>
      <c r="L64" s="240"/>
      <c r="M64" s="239"/>
      <c r="N64" s="239"/>
      <c r="O64" s="239"/>
      <c r="P64" s="239"/>
      <c r="Q64" s="239"/>
      <c r="R64" s="243"/>
      <c r="S64" s="237"/>
      <c r="T64" s="242"/>
    </row>
    <row r="65" spans="1:20" ht="13.5" customHeight="1" thickBot="1" x14ac:dyDescent="0.3">
      <c r="A65" s="756"/>
      <c r="B65" s="265"/>
      <c r="C65" s="245"/>
      <c r="D65" s="246"/>
      <c r="E65" s="247"/>
      <c r="F65" s="247"/>
      <c r="G65" s="247"/>
      <c r="H65" s="247"/>
      <c r="I65" s="248"/>
      <c r="J65" s="248"/>
      <c r="K65" s="248"/>
      <c r="L65" s="249"/>
      <c r="M65" s="248"/>
      <c r="N65" s="248"/>
      <c r="O65" s="248"/>
      <c r="P65" s="248"/>
      <c r="Q65" s="248"/>
      <c r="R65" s="251"/>
      <c r="S65" s="246"/>
      <c r="T65" s="252"/>
    </row>
    <row r="66" spans="1:20" ht="13.5" customHeight="1" thickBot="1" x14ac:dyDescent="0.3">
      <c r="A66" s="503"/>
      <c r="B66" s="253"/>
      <c r="C66" s="254"/>
      <c r="D66" s="255"/>
      <c r="E66" s="256"/>
      <c r="F66" s="256"/>
      <c r="G66" s="256"/>
      <c r="H66" s="256"/>
      <c r="I66" s="257">
        <f>+I57</f>
        <v>0</v>
      </c>
      <c r="J66" s="257"/>
      <c r="K66" s="257"/>
      <c r="L66" s="258"/>
      <c r="M66" s="257">
        <f>+M57+M58</f>
        <v>0</v>
      </c>
      <c r="N66" s="257"/>
      <c r="O66" s="257">
        <f>SUM(O57:O65)</f>
        <v>0</v>
      </c>
      <c r="P66" s="257"/>
      <c r="Q66" s="257">
        <f>+Q58+Q57</f>
        <v>0</v>
      </c>
      <c r="R66" s="262"/>
      <c r="S66" s="783"/>
      <c r="T66" s="261">
        <f>+SUM(T57:T65)</f>
        <v>0</v>
      </c>
    </row>
    <row r="67" spans="1:20" ht="13.5" customHeight="1" thickBot="1" x14ac:dyDescent="0.3">
      <c r="A67" s="757"/>
      <c r="B67" s="265"/>
      <c r="C67" s="245"/>
      <c r="D67" s="246"/>
      <c r="E67" s="247"/>
      <c r="F67" s="247"/>
      <c r="G67" s="247"/>
      <c r="H67" s="247"/>
      <c r="I67" s="248"/>
      <c r="J67" s="248"/>
      <c r="K67" s="248"/>
      <c r="L67" s="249"/>
      <c r="M67" s="248"/>
      <c r="N67" s="248"/>
      <c r="O67" s="248"/>
      <c r="P67" s="248"/>
      <c r="Q67" s="248"/>
      <c r="R67" s="251"/>
      <c r="S67" s="246"/>
      <c r="T67" s="252"/>
    </row>
    <row r="68" spans="1:20" ht="13.5" customHeight="1" thickBot="1" x14ac:dyDescent="0.3">
      <c r="A68" s="760" t="s">
        <v>70</v>
      </c>
      <c r="B68" s="761"/>
      <c r="C68" s="762"/>
      <c r="D68" s="763"/>
      <c r="E68" s="764"/>
      <c r="F68" s="764"/>
      <c r="G68" s="764"/>
      <c r="H68" s="764"/>
      <c r="I68" s="765"/>
      <c r="J68" s="765"/>
      <c r="K68" s="765"/>
      <c r="L68" s="766"/>
      <c r="M68" s="765"/>
      <c r="N68" s="765"/>
      <c r="O68" s="759">
        <f>O26+O36+O46+O56+O66</f>
        <v>0</v>
      </c>
      <c r="P68" s="768"/>
      <c r="Q68" s="765"/>
      <c r="R68" s="771"/>
      <c r="S68" s="785"/>
      <c r="T68" s="770"/>
    </row>
    <row r="71" spans="1:20" x14ac:dyDescent="0.25">
      <c r="A71" s="190" t="s">
        <v>484</v>
      </c>
      <c r="M71" s="190"/>
      <c r="N71" s="190"/>
      <c r="O71" s="190"/>
    </row>
    <row r="72" spans="1:20" x14ac:dyDescent="0.25">
      <c r="A72" s="190"/>
      <c r="M72" s="190"/>
      <c r="N72" s="190"/>
      <c r="O72" s="190"/>
    </row>
    <row r="83" spans="18:19" x14ac:dyDescent="0.25">
      <c r="R83" s="118"/>
      <c r="S83" s="118"/>
    </row>
    <row r="84" spans="18:19" x14ac:dyDescent="0.25">
      <c r="R84" s="263"/>
      <c r="S84" s="263"/>
    </row>
    <row r="85" spans="18:19" x14ac:dyDescent="0.25">
      <c r="R85" s="118"/>
      <c r="S85" s="118"/>
    </row>
    <row r="86" spans="18:19" x14ac:dyDescent="0.25">
      <c r="R86" s="118"/>
      <c r="S86" s="118"/>
    </row>
    <row r="87" spans="18:19" x14ac:dyDescent="0.25">
      <c r="R87" s="118"/>
      <c r="S87" s="118"/>
    </row>
    <row r="88" spans="18:19" x14ac:dyDescent="0.25">
      <c r="R88" s="118"/>
      <c r="S88" s="118"/>
    </row>
    <row r="89" spans="18:19" x14ac:dyDescent="0.25">
      <c r="R89" s="118"/>
      <c r="S89" s="118"/>
    </row>
    <row r="90" spans="18:19" x14ac:dyDescent="0.25">
      <c r="R90" s="118"/>
      <c r="S90" s="118"/>
    </row>
    <row r="91" spans="18:19" x14ac:dyDescent="0.25">
      <c r="R91" s="118"/>
      <c r="S91" s="118"/>
    </row>
    <row r="92" spans="18:19" x14ac:dyDescent="0.25">
      <c r="R92" s="118"/>
      <c r="S92" s="118"/>
    </row>
    <row r="93" spans="18:19" x14ac:dyDescent="0.25">
      <c r="R93" s="118"/>
      <c r="S93" s="118"/>
    </row>
    <row r="94" spans="18:19" x14ac:dyDescent="0.25">
      <c r="R94" s="118"/>
      <c r="S94" s="118"/>
    </row>
    <row r="95" spans="18:19" x14ac:dyDescent="0.25">
      <c r="R95" s="118"/>
      <c r="S95" s="118"/>
    </row>
    <row r="96" spans="18:19" x14ac:dyDescent="0.25">
      <c r="R96" s="118"/>
      <c r="S96" s="118"/>
    </row>
    <row r="97" spans="18:19" x14ac:dyDescent="0.25">
      <c r="R97" s="118"/>
      <c r="S97" s="118"/>
    </row>
    <row r="98" spans="18:19" x14ac:dyDescent="0.25">
      <c r="R98" s="118"/>
      <c r="S98" s="118"/>
    </row>
    <row r="99" spans="18:19" x14ac:dyDescent="0.25">
      <c r="R99" s="118"/>
      <c r="S99" s="118"/>
    </row>
    <row r="100" spans="18:19" x14ac:dyDescent="0.25">
      <c r="R100" s="118"/>
      <c r="S100" s="118"/>
    </row>
  </sheetData>
  <sheetProtection password="CF2F" sheet="1" objects="1" scenarios="1"/>
  <mergeCells count="9">
    <mergeCell ref="T15:T16"/>
    <mergeCell ref="M15:M16"/>
    <mergeCell ref="A15:A16"/>
    <mergeCell ref="E15:H15"/>
    <mergeCell ref="I15:I16"/>
    <mergeCell ref="J15:J16"/>
    <mergeCell ref="K15:K16"/>
    <mergeCell ref="N15:P15"/>
    <mergeCell ref="S15:S16"/>
  </mergeCells>
  <dataValidations disablePrompts="1" count="4">
    <dataValidation type="list" allowBlank="1" showInputMessage="1" showErrorMessage="1" sqref="B20 B30 B40 B50 B60">
      <formula1>$AZ$1:$AZ$8</formula1>
    </dataValidation>
    <dataValidation type="list" allowBlank="1" showInputMessage="1" showErrorMessage="1" sqref="B19 B29 B39 B49 B59">
      <formula1>$AX$1:$AX$4</formula1>
    </dataValidation>
    <dataValidation type="list" allowBlank="1" showInputMessage="1" showErrorMessage="1" sqref="B18 B28 B38 B48 B58">
      <formula1>$AV$1:$AV$12</formula1>
    </dataValidation>
    <dataValidation type="list" allowBlank="1" showInputMessage="1" showErrorMessage="1" sqref="AO14">
      <formula1>$AV$2:$AV$12</formula1>
    </dataValidation>
  </dataValidations>
  <pageMargins left="0.17" right="0.16" top="0.67" bottom="0.44" header="0" footer="0"/>
  <pageSetup paperSize="5" scale="47" orientation="landscape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65"/>
  <sheetViews>
    <sheetView showGridLines="0" topLeftCell="A7" zoomScaleNormal="100" workbookViewId="0">
      <selection activeCell="C27" sqref="C27"/>
    </sheetView>
  </sheetViews>
  <sheetFormatPr baseColWidth="10" defaultRowHeight="14.25" x14ac:dyDescent="0.2"/>
  <cols>
    <col min="1" max="1" width="60.7109375" style="280" customWidth="1"/>
    <col min="2" max="2" width="20.7109375" style="280" customWidth="1"/>
    <col min="3" max="6" width="18.7109375" style="280" customWidth="1"/>
    <col min="7" max="22" width="16.7109375" style="280" customWidth="1"/>
    <col min="23" max="23" width="11.42578125" style="280"/>
    <col min="24" max="24" width="13" style="280" bestFit="1" customWidth="1"/>
    <col min="25" max="25" width="4.140625" style="280" customWidth="1"/>
    <col min="26" max="26" width="17.85546875" style="280" customWidth="1"/>
    <col min="27" max="16384" width="11.42578125" style="280"/>
  </cols>
  <sheetData>
    <row r="1" spans="1:6" ht="69.95" customHeight="1" x14ac:dyDescent="0.25">
      <c r="A1" s="278"/>
      <c r="B1" s="279"/>
      <c r="C1" s="279"/>
    </row>
    <row r="2" spans="1:6" s="281" customFormat="1" ht="15" customHeight="1" x14ac:dyDescent="0.25">
      <c r="A2" s="894" t="s">
        <v>334</v>
      </c>
      <c r="B2" s="7"/>
      <c r="C2" s="925" t="s">
        <v>0</v>
      </c>
      <c r="D2" s="925"/>
      <c r="E2" s="926" t="s">
        <v>340</v>
      </c>
      <c r="F2" s="926" t="s">
        <v>4</v>
      </c>
    </row>
    <row r="3" spans="1:6" s="281" customFormat="1" ht="15" customHeight="1" x14ac:dyDescent="0.25">
      <c r="A3" s="894"/>
      <c r="B3" s="7"/>
      <c r="C3" s="738" t="s">
        <v>2</v>
      </c>
      <c r="D3" s="738" t="s">
        <v>3</v>
      </c>
      <c r="E3" s="926"/>
      <c r="F3" s="926"/>
    </row>
    <row r="4" spans="1:6" s="281" customFormat="1" ht="15" customHeight="1" x14ac:dyDescent="0.25">
      <c r="A4" s="7"/>
      <c r="B4" s="7"/>
      <c r="C4" s="282"/>
      <c r="D4" s="282"/>
      <c r="E4" s="282"/>
      <c r="F4" s="170"/>
    </row>
    <row r="5" spans="1:6" s="281" customFormat="1" ht="15" customHeight="1" x14ac:dyDescent="0.25">
      <c r="A5" s="7" t="s">
        <v>593</v>
      </c>
      <c r="B5" s="7"/>
      <c r="C5" s="283"/>
      <c r="D5" s="283"/>
      <c r="E5" s="284"/>
      <c r="F5" s="285">
        <f>SUM(C5:E5)</f>
        <v>0</v>
      </c>
    </row>
    <row r="6" spans="1:6" s="281" customFormat="1" ht="15" customHeight="1" x14ac:dyDescent="0.25">
      <c r="A6" s="7" t="s">
        <v>336</v>
      </c>
      <c r="B6" s="7"/>
      <c r="C6" s="283"/>
      <c r="D6" s="283"/>
      <c r="E6" s="284"/>
      <c r="F6" s="285">
        <f t="shared" ref="F6:F14" si="0">SUM(C6:E6)</f>
        <v>0</v>
      </c>
    </row>
    <row r="7" spans="1:6" s="281" customFormat="1" ht="15" customHeight="1" x14ac:dyDescent="0.25">
      <c r="A7" s="286" t="s">
        <v>337</v>
      </c>
      <c r="B7" s="7"/>
      <c r="C7" s="283"/>
      <c r="D7" s="171"/>
      <c r="E7" s="287"/>
      <c r="F7" s="285">
        <f t="shared" si="0"/>
        <v>0</v>
      </c>
    </row>
    <row r="8" spans="1:6" s="281" customFormat="1" ht="15" customHeight="1" x14ac:dyDescent="0.25">
      <c r="A8" s="7" t="s">
        <v>338</v>
      </c>
      <c r="B8" s="7"/>
      <c r="C8" s="283"/>
      <c r="D8" s="171"/>
      <c r="E8" s="171"/>
      <c r="F8" s="285">
        <f t="shared" si="0"/>
        <v>0</v>
      </c>
    </row>
    <row r="9" spans="1:6" s="281" customFormat="1" ht="15" customHeight="1" x14ac:dyDescent="0.25">
      <c r="A9" s="7" t="s">
        <v>339</v>
      </c>
      <c r="B9" s="7"/>
      <c r="C9" s="283"/>
      <c r="D9" s="283"/>
      <c r="E9" s="284"/>
      <c r="F9" s="285">
        <f t="shared" si="0"/>
        <v>0</v>
      </c>
    </row>
    <row r="10" spans="1:6" s="281" customFormat="1" ht="15" customHeight="1" x14ac:dyDescent="0.25">
      <c r="A10" s="7" t="s">
        <v>510</v>
      </c>
      <c r="B10" s="7"/>
      <c r="C10" s="283"/>
      <c r="D10" s="283"/>
      <c r="E10" s="284"/>
      <c r="F10" s="285"/>
    </row>
    <row r="11" spans="1:6" s="281" customFormat="1" ht="15" customHeight="1" x14ac:dyDescent="0.25">
      <c r="A11" s="7" t="s">
        <v>508</v>
      </c>
      <c r="B11" s="7"/>
      <c r="C11" s="284"/>
      <c r="D11" s="283"/>
      <c r="E11" s="283"/>
      <c r="F11" s="285"/>
    </row>
    <row r="12" spans="1:6" s="281" customFormat="1" ht="15" customHeight="1" x14ac:dyDescent="0.25">
      <c r="A12" s="7" t="s">
        <v>509</v>
      </c>
      <c r="B12" s="7"/>
      <c r="C12" s="284"/>
      <c r="D12" s="283"/>
      <c r="E12" s="283"/>
      <c r="F12" s="285"/>
    </row>
    <row r="13" spans="1:6" s="281" customFormat="1" ht="15" customHeight="1" x14ac:dyDescent="0.25">
      <c r="A13" s="288" t="s">
        <v>594</v>
      </c>
      <c r="B13" s="7"/>
      <c r="C13" s="284"/>
      <c r="D13" s="283"/>
      <c r="E13" s="283">
        <f>D56</f>
        <v>0</v>
      </c>
      <c r="F13" s="285">
        <f t="shared" si="0"/>
        <v>0</v>
      </c>
    </row>
    <row r="14" spans="1:6" s="281" customFormat="1" ht="15" customHeight="1" x14ac:dyDescent="0.25">
      <c r="A14" s="288" t="s">
        <v>436</v>
      </c>
      <c r="B14" s="7"/>
      <c r="C14" s="284"/>
      <c r="D14" s="283"/>
      <c r="E14" s="283"/>
      <c r="F14" s="285">
        <f t="shared" si="0"/>
        <v>0</v>
      </c>
    </row>
    <row r="15" spans="1:6" s="281" customFormat="1" ht="15" customHeight="1" x14ac:dyDescent="0.25">
      <c r="A15" s="7"/>
      <c r="B15" s="7"/>
    </row>
    <row r="16" spans="1:6" s="281" customFormat="1" ht="15" customHeight="1" x14ac:dyDescent="0.25">
      <c r="A16" s="124" t="s">
        <v>335</v>
      </c>
      <c r="B16" s="289"/>
      <c r="C16" s="117">
        <f>SUM(C5:C9)</f>
        <v>0</v>
      </c>
      <c r="D16" s="117">
        <f>SUM(D5:D9)</f>
        <v>0</v>
      </c>
      <c r="E16" s="117">
        <f>SUM(E13:E14)</f>
        <v>0</v>
      </c>
      <c r="F16" s="117">
        <f>SUM(C16:E16)</f>
        <v>0</v>
      </c>
    </row>
    <row r="17" spans="1:27" s="281" customFormat="1" ht="15" customHeight="1" x14ac:dyDescent="0.25">
      <c r="A17" s="7"/>
      <c r="B17" s="7"/>
      <c r="C17" s="290"/>
      <c r="D17" s="290"/>
      <c r="E17" s="290"/>
      <c r="F17" s="291"/>
    </row>
    <row r="18" spans="1:27" s="281" customFormat="1" ht="15" customHeight="1" x14ac:dyDescent="0.25">
      <c r="A18" s="286" t="s">
        <v>717</v>
      </c>
      <c r="C18" s="292"/>
      <c r="D18" s="292"/>
      <c r="E18" s="293"/>
    </row>
    <row r="19" spans="1:27" s="281" customFormat="1" ht="15" customHeight="1" x14ac:dyDescent="0.25">
      <c r="A19" s="7" t="s">
        <v>341</v>
      </c>
      <c r="C19" s="292"/>
      <c r="D19" s="292"/>
      <c r="E19" s="294"/>
      <c r="F19" s="280"/>
    </row>
    <row r="20" spans="1:27" s="281" customFormat="1" ht="15" customHeight="1" x14ac:dyDescent="0.25">
      <c r="A20" s="7" t="s">
        <v>342</v>
      </c>
      <c r="B20" s="279"/>
      <c r="C20" s="295"/>
      <c r="D20" s="296"/>
      <c r="E20" s="294"/>
      <c r="F20" s="280"/>
    </row>
    <row r="21" spans="1:27" s="281" customFormat="1" ht="15" customHeight="1" x14ac:dyDescent="0.25">
      <c r="A21" s="278"/>
      <c r="B21" s="279"/>
      <c r="C21" s="279"/>
      <c r="D21" s="280"/>
      <c r="E21" s="280"/>
      <c r="F21" s="280"/>
    </row>
    <row r="22" spans="1:27" s="281" customFormat="1" ht="15" customHeight="1" x14ac:dyDescent="0.25">
      <c r="A22" s="124" t="s">
        <v>343</v>
      </c>
      <c r="B22" s="125"/>
      <c r="C22" s="117">
        <f>SUM(C18:C20)</f>
        <v>0</v>
      </c>
      <c r="D22" s="117">
        <f>SUM(D18:D20)</f>
        <v>0</v>
      </c>
      <c r="E22" s="117">
        <f>SUM(E18:E20)</f>
        <v>0</v>
      </c>
      <c r="F22" s="117">
        <f>SUM(F18:F20)</f>
        <v>0</v>
      </c>
    </row>
    <row r="23" spans="1:27" s="281" customFormat="1" ht="15" customHeight="1" x14ac:dyDescent="0.25">
      <c r="A23" s="11"/>
      <c r="B23" s="11"/>
      <c r="C23" s="115"/>
      <c r="D23" s="11"/>
      <c r="E23" s="11"/>
      <c r="F23" s="280"/>
    </row>
    <row r="24" spans="1:27" s="281" customFormat="1" ht="15" customHeight="1" x14ac:dyDescent="0.25">
      <c r="A24" s="129" t="s">
        <v>493</v>
      </c>
      <c r="B24" s="129"/>
      <c r="C24" s="130">
        <f>C16-C22</f>
        <v>0</v>
      </c>
      <c r="D24" s="130">
        <f>D16-D22</f>
        <v>0</v>
      </c>
      <c r="E24" s="130">
        <f>E16-E22</f>
        <v>0</v>
      </c>
      <c r="F24" s="130">
        <f>F16-F22</f>
        <v>0</v>
      </c>
    </row>
    <row r="25" spans="1:27" s="281" customFormat="1" ht="15" customHeight="1" x14ac:dyDescent="0.25">
      <c r="A25" s="278"/>
      <c r="B25" s="279"/>
      <c r="C25" s="279"/>
      <c r="D25" s="280"/>
      <c r="E25" s="280"/>
      <c r="F25" s="280"/>
    </row>
    <row r="26" spans="1:27" s="281" customFormat="1" ht="15" customHeight="1" x14ac:dyDescent="0.25">
      <c r="A26" s="129" t="s">
        <v>511</v>
      </c>
      <c r="B26" s="297"/>
      <c r="C26" s="297"/>
      <c r="D26" s="298"/>
      <c r="E26" s="298"/>
      <c r="F26" s="298"/>
    </row>
    <row r="27" spans="1:27" s="281" customFormat="1" ht="15" customHeight="1" x14ac:dyDescent="0.25">
      <c r="A27" s="286" t="s">
        <v>491</v>
      </c>
      <c r="B27" s="299">
        <v>7.0000000000000007E-2</v>
      </c>
      <c r="C27" s="300"/>
      <c r="D27" s="301"/>
      <c r="E27" s="301"/>
      <c r="F27" s="301"/>
    </row>
    <row r="28" spans="1:27" s="281" customFormat="1" ht="30" x14ac:dyDescent="0.25">
      <c r="A28" s="302" t="s">
        <v>591</v>
      </c>
      <c r="B28" s="303">
        <v>0.15</v>
      </c>
      <c r="C28" s="300"/>
      <c r="D28" s="280"/>
      <c r="E28" s="280"/>
      <c r="F28" s="280"/>
    </row>
    <row r="29" spans="1:27" s="281" customFormat="1" ht="15" x14ac:dyDescent="0.2">
      <c r="D29" s="280"/>
      <c r="E29" s="280"/>
      <c r="F29" s="280"/>
    </row>
    <row r="30" spans="1:27" s="281" customFormat="1" ht="15" x14ac:dyDescent="0.2">
      <c r="D30" s="280"/>
      <c r="E30" s="280"/>
      <c r="F30" s="280"/>
    </row>
    <row r="31" spans="1:27" ht="15" customHeight="1" x14ac:dyDescent="0.25">
      <c r="A31" s="304" t="s">
        <v>609</v>
      </c>
      <c r="B31" s="305"/>
      <c r="C31" s="305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</row>
    <row r="32" spans="1:27" ht="15" customHeight="1" x14ac:dyDescent="0.25">
      <c r="B32" s="305"/>
      <c r="C32" s="305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</row>
    <row r="33" spans="1:27" ht="15" customHeight="1" x14ac:dyDescent="0.25">
      <c r="A33" s="917" t="s">
        <v>487</v>
      </c>
      <c r="B33" s="917" t="s">
        <v>267</v>
      </c>
      <c r="C33" s="917" t="s">
        <v>485</v>
      </c>
      <c r="D33" s="917" t="s">
        <v>486</v>
      </c>
      <c r="E33" s="919" t="s">
        <v>649</v>
      </c>
      <c r="F33" s="920"/>
      <c r="G33" s="921"/>
      <c r="H33" s="922" t="s">
        <v>440</v>
      </c>
      <c r="I33" s="924"/>
      <c r="J33" s="923"/>
      <c r="K33" s="922" t="s">
        <v>439</v>
      </c>
      <c r="L33" s="924"/>
      <c r="M33" s="923"/>
      <c r="N33" s="922" t="s">
        <v>441</v>
      </c>
      <c r="O33" s="924"/>
      <c r="P33" s="923"/>
      <c r="Q33" s="922" t="s">
        <v>603</v>
      </c>
      <c r="R33" s="923"/>
      <c r="S33" s="306"/>
      <c r="T33" s="306"/>
      <c r="V33" s="915"/>
      <c r="W33" s="915"/>
      <c r="X33" s="916"/>
      <c r="Y33" s="307"/>
      <c r="Z33" s="915"/>
      <c r="AA33" s="286"/>
    </row>
    <row r="34" spans="1:27" ht="15" customHeight="1" thickBot="1" x14ac:dyDescent="0.3">
      <c r="A34" s="918"/>
      <c r="B34" s="918"/>
      <c r="C34" s="918"/>
      <c r="D34" s="918"/>
      <c r="E34" s="308" t="s">
        <v>268</v>
      </c>
      <c r="F34" s="309" t="s">
        <v>269</v>
      </c>
      <c r="G34" s="308" t="s">
        <v>30</v>
      </c>
      <c r="H34" s="310" t="s">
        <v>268</v>
      </c>
      <c r="I34" s="311" t="s">
        <v>263</v>
      </c>
      <c r="J34" s="310" t="s">
        <v>265</v>
      </c>
      <c r="K34" s="310" t="s">
        <v>268</v>
      </c>
      <c r="L34" s="311" t="s">
        <v>442</v>
      </c>
      <c r="M34" s="310" t="s">
        <v>265</v>
      </c>
      <c r="N34" s="310" t="s">
        <v>268</v>
      </c>
      <c r="O34" s="310" t="s">
        <v>263</v>
      </c>
      <c r="P34" s="310" t="s">
        <v>265</v>
      </c>
      <c r="Q34" s="310" t="s">
        <v>604</v>
      </c>
      <c r="R34" s="310" t="s">
        <v>50</v>
      </c>
      <c r="V34" s="737"/>
      <c r="W34" s="737"/>
      <c r="X34" s="737"/>
      <c r="Y34" s="307"/>
      <c r="Z34" s="916"/>
      <c r="AA34" s="286"/>
    </row>
    <row r="35" spans="1:27" ht="15" customHeight="1" thickTop="1" x14ac:dyDescent="0.25">
      <c r="A35" s="312" t="s">
        <v>650</v>
      </c>
      <c r="B35" s="313"/>
      <c r="C35" s="314"/>
      <c r="D35" s="315"/>
      <c r="E35" s="316"/>
      <c r="F35" s="317"/>
      <c r="G35" s="318"/>
      <c r="H35" s="319"/>
      <c r="I35" s="320"/>
      <c r="J35" s="321"/>
      <c r="K35" s="319"/>
      <c r="L35" s="322"/>
      <c r="M35" s="321"/>
      <c r="N35" s="319"/>
      <c r="O35" s="323"/>
      <c r="P35" s="324"/>
      <c r="Q35" s="325"/>
      <c r="R35" s="324"/>
      <c r="V35" s="326"/>
      <c r="W35" s="326"/>
      <c r="X35" s="326"/>
      <c r="Y35" s="307"/>
      <c r="Z35" s="307"/>
      <c r="AA35" s="286"/>
    </row>
    <row r="36" spans="1:27" ht="15" customHeight="1" x14ac:dyDescent="0.25">
      <c r="A36" s="327" t="s">
        <v>652</v>
      </c>
      <c r="B36" s="328"/>
      <c r="C36" s="329"/>
      <c r="D36" s="330"/>
      <c r="E36" s="327"/>
      <c r="F36" s="331"/>
      <c r="G36" s="332">
        <f t="shared" ref="G36:G48" si="1">E36*F36</f>
        <v>0</v>
      </c>
      <c r="H36" s="333"/>
      <c r="I36" s="334"/>
      <c r="J36" s="335">
        <f t="shared" ref="J36:J48" si="2">IF((H36&gt;0),(H36*I36),0)</f>
        <v>0</v>
      </c>
      <c r="K36" s="333"/>
      <c r="L36" s="336"/>
      <c r="M36" s="335">
        <f t="shared" ref="M36:M48" si="3">IF((K36&gt;0),(K36*L36),0)</f>
        <v>0</v>
      </c>
      <c r="N36" s="333"/>
      <c r="O36" s="337"/>
      <c r="P36" s="332">
        <f t="shared" ref="P36:P48" si="4">G36+J36-M36</f>
        <v>0</v>
      </c>
      <c r="Q36" s="329"/>
      <c r="R36" s="332">
        <f t="shared" ref="R36:R48" si="5">P36*Q36</f>
        <v>0</v>
      </c>
      <c r="V36" s="326"/>
      <c r="W36" s="326"/>
      <c r="X36" s="326"/>
      <c r="Y36" s="307"/>
      <c r="Z36" s="338"/>
      <c r="AA36" s="286"/>
    </row>
    <row r="37" spans="1:27" ht="15" customHeight="1" x14ac:dyDescent="0.25">
      <c r="A37" s="327"/>
      <c r="B37" s="328"/>
      <c r="C37" s="329"/>
      <c r="D37" s="330"/>
      <c r="E37" s="327"/>
      <c r="F37" s="331"/>
      <c r="G37" s="332">
        <f t="shared" si="1"/>
        <v>0</v>
      </c>
      <c r="H37" s="333"/>
      <c r="I37" s="334"/>
      <c r="J37" s="335">
        <f t="shared" si="2"/>
        <v>0</v>
      </c>
      <c r="K37" s="333"/>
      <c r="L37" s="336"/>
      <c r="M37" s="335">
        <f t="shared" si="3"/>
        <v>0</v>
      </c>
      <c r="N37" s="333"/>
      <c r="O37" s="337"/>
      <c r="P37" s="332">
        <f t="shared" si="4"/>
        <v>0</v>
      </c>
      <c r="Q37" s="329"/>
      <c r="R37" s="332">
        <f t="shared" si="5"/>
        <v>0</v>
      </c>
      <c r="V37" s="326"/>
      <c r="W37" s="326"/>
      <c r="X37" s="326"/>
      <c r="Y37" s="307"/>
      <c r="Z37" s="338"/>
      <c r="AA37" s="286"/>
    </row>
    <row r="38" spans="1:27" ht="15" customHeight="1" x14ac:dyDescent="0.25">
      <c r="A38" s="327"/>
      <c r="B38" s="328"/>
      <c r="C38" s="329"/>
      <c r="D38" s="330"/>
      <c r="E38" s="327"/>
      <c r="F38" s="331"/>
      <c r="G38" s="332">
        <f t="shared" si="1"/>
        <v>0</v>
      </c>
      <c r="H38" s="333"/>
      <c r="I38" s="339"/>
      <c r="J38" s="335">
        <f t="shared" si="2"/>
        <v>0</v>
      </c>
      <c r="K38" s="333"/>
      <c r="L38" s="340"/>
      <c r="M38" s="335">
        <f t="shared" si="3"/>
        <v>0</v>
      </c>
      <c r="N38" s="333"/>
      <c r="O38" s="337"/>
      <c r="P38" s="332">
        <f t="shared" si="4"/>
        <v>0</v>
      </c>
      <c r="Q38" s="329"/>
      <c r="R38" s="332">
        <f t="shared" si="5"/>
        <v>0</v>
      </c>
      <c r="V38" s="326"/>
      <c r="W38" s="326"/>
      <c r="X38" s="326"/>
      <c r="Y38" s="307"/>
      <c r="Z38" s="307"/>
      <c r="AA38" s="286"/>
    </row>
    <row r="39" spans="1:27" ht="15" customHeight="1" x14ac:dyDescent="0.25">
      <c r="A39" s="341" t="s">
        <v>653</v>
      </c>
      <c r="B39" s="342"/>
      <c r="C39" s="343"/>
      <c r="D39" s="344"/>
      <c r="E39" s="341"/>
      <c r="F39" s="345"/>
      <c r="G39" s="346">
        <f>SUM(G36:G38)</f>
        <v>0</v>
      </c>
      <c r="H39" s="347"/>
      <c r="I39" s="348"/>
      <c r="J39" s="349">
        <f>SUM(J36:J38)</f>
        <v>0</v>
      </c>
      <c r="K39" s="347"/>
      <c r="L39" s="350"/>
      <c r="M39" s="349">
        <f>SUM(M36:M38)</f>
        <v>0</v>
      </c>
      <c r="N39" s="347"/>
      <c r="O39" s="351"/>
      <c r="P39" s="346">
        <f>SUM(P36:P38)</f>
        <v>0</v>
      </c>
      <c r="Q39" s="343"/>
      <c r="R39" s="346">
        <f>SUM(R36:R38)</f>
        <v>0</v>
      </c>
      <c r="V39" s="326"/>
      <c r="W39" s="326"/>
      <c r="X39" s="326"/>
      <c r="Y39" s="307"/>
      <c r="Z39" s="307"/>
      <c r="AA39" s="286"/>
    </row>
    <row r="40" spans="1:27" ht="15" customHeight="1" x14ac:dyDescent="0.25">
      <c r="A40" s="312" t="s">
        <v>651</v>
      </c>
      <c r="B40" s="313"/>
      <c r="C40" s="325"/>
      <c r="D40" s="315"/>
      <c r="E40" s="316"/>
      <c r="F40" s="352"/>
      <c r="G40" s="324"/>
      <c r="H40" s="333"/>
      <c r="I40" s="339"/>
      <c r="J40" s="321"/>
      <c r="K40" s="319"/>
      <c r="L40" s="353"/>
      <c r="M40" s="321"/>
      <c r="N40" s="319"/>
      <c r="O40" s="323"/>
      <c r="P40" s="324"/>
      <c r="Q40" s="325"/>
      <c r="R40" s="324"/>
      <c r="V40" s="326"/>
      <c r="W40" s="326"/>
      <c r="X40" s="326"/>
      <c r="Y40" s="307"/>
      <c r="Z40" s="307"/>
      <c r="AA40" s="286"/>
    </row>
    <row r="41" spans="1:27" ht="15" customHeight="1" x14ac:dyDescent="0.25">
      <c r="A41" s="327" t="s">
        <v>652</v>
      </c>
      <c r="B41" s="328"/>
      <c r="C41" s="329"/>
      <c r="D41" s="330"/>
      <c r="E41" s="327"/>
      <c r="F41" s="331"/>
      <c r="G41" s="332">
        <f t="shared" si="1"/>
        <v>0</v>
      </c>
      <c r="H41" s="333"/>
      <c r="I41" s="339"/>
      <c r="J41" s="335">
        <f t="shared" si="2"/>
        <v>0</v>
      </c>
      <c r="K41" s="333"/>
      <c r="L41" s="334"/>
      <c r="M41" s="335">
        <f t="shared" si="3"/>
        <v>0</v>
      </c>
      <c r="N41" s="333"/>
      <c r="O41" s="337"/>
      <c r="P41" s="332">
        <f t="shared" si="4"/>
        <v>0</v>
      </c>
      <c r="Q41" s="329"/>
      <c r="R41" s="332">
        <f t="shared" si="5"/>
        <v>0</v>
      </c>
      <c r="V41" s="326"/>
      <c r="W41" s="326"/>
      <c r="X41" s="326"/>
      <c r="Y41" s="307"/>
      <c r="Z41" s="307"/>
      <c r="AA41" s="286"/>
    </row>
    <row r="42" spans="1:27" ht="15" customHeight="1" x14ac:dyDescent="0.25">
      <c r="A42" s="327"/>
      <c r="B42" s="328"/>
      <c r="C42" s="329"/>
      <c r="D42" s="330"/>
      <c r="E42" s="327"/>
      <c r="F42" s="331"/>
      <c r="G42" s="332">
        <f t="shared" si="1"/>
        <v>0</v>
      </c>
      <c r="H42" s="333"/>
      <c r="I42" s="339"/>
      <c r="J42" s="335">
        <f t="shared" si="2"/>
        <v>0</v>
      </c>
      <c r="K42" s="333"/>
      <c r="L42" s="334"/>
      <c r="M42" s="335">
        <f t="shared" si="3"/>
        <v>0</v>
      </c>
      <c r="N42" s="333"/>
      <c r="O42" s="337"/>
      <c r="P42" s="332">
        <f t="shared" si="4"/>
        <v>0</v>
      </c>
      <c r="Q42" s="329"/>
      <c r="R42" s="332">
        <f t="shared" si="5"/>
        <v>0</v>
      </c>
      <c r="V42" s="326"/>
      <c r="W42" s="326"/>
      <c r="X42" s="326"/>
      <c r="Y42" s="307"/>
      <c r="Z42" s="307"/>
      <c r="AA42" s="286"/>
    </row>
    <row r="43" spans="1:27" ht="15" customHeight="1" x14ac:dyDescent="0.25">
      <c r="A43" s="327"/>
      <c r="B43" s="327"/>
      <c r="C43" s="329"/>
      <c r="D43" s="330"/>
      <c r="E43" s="327"/>
      <c r="F43" s="327"/>
      <c r="G43" s="332">
        <f t="shared" si="1"/>
        <v>0</v>
      </c>
      <c r="H43" s="333"/>
      <c r="I43" s="327"/>
      <c r="J43" s="335">
        <f t="shared" si="2"/>
        <v>0</v>
      </c>
      <c r="K43" s="333"/>
      <c r="L43" s="327"/>
      <c r="M43" s="335">
        <f t="shared" si="3"/>
        <v>0</v>
      </c>
      <c r="N43" s="333"/>
      <c r="O43" s="354"/>
      <c r="P43" s="332">
        <f t="shared" si="4"/>
        <v>0</v>
      </c>
      <c r="Q43" s="329"/>
      <c r="R43" s="332">
        <f t="shared" si="5"/>
        <v>0</v>
      </c>
      <c r="V43" s="326"/>
      <c r="W43" s="326"/>
      <c r="X43" s="326"/>
      <c r="Y43" s="307"/>
      <c r="Z43" s="307"/>
      <c r="AA43" s="286"/>
    </row>
    <row r="44" spans="1:27" ht="15" customHeight="1" x14ac:dyDescent="0.25">
      <c r="A44" s="341" t="s">
        <v>653</v>
      </c>
      <c r="B44" s="343"/>
      <c r="C44" s="343"/>
      <c r="D44" s="355"/>
      <c r="E44" s="343"/>
      <c r="F44" s="343"/>
      <c r="G44" s="346">
        <f>SUM(G41:G43)</f>
        <v>0</v>
      </c>
      <c r="H44" s="347"/>
      <c r="I44" s="343"/>
      <c r="J44" s="349">
        <f>SUM(J41:J43)</f>
        <v>0</v>
      </c>
      <c r="K44" s="347"/>
      <c r="L44" s="343"/>
      <c r="M44" s="349">
        <f>SUM(M41:M43)</f>
        <v>0</v>
      </c>
      <c r="N44" s="347"/>
      <c r="O44" s="356"/>
      <c r="P44" s="346">
        <f>SUM(P41:P43)</f>
        <v>0</v>
      </c>
      <c r="Q44" s="343"/>
      <c r="R44" s="346">
        <f>SUM(R41:R43)</f>
        <v>0</v>
      </c>
      <c r="V44" s="357"/>
      <c r="W44" s="357"/>
      <c r="X44" s="357"/>
      <c r="Y44" s="358"/>
      <c r="Z44" s="358"/>
    </row>
    <row r="45" spans="1:27" ht="15" customHeight="1" x14ac:dyDescent="0.25">
      <c r="A45" s="312" t="s">
        <v>651</v>
      </c>
      <c r="B45" s="325"/>
      <c r="C45" s="325"/>
      <c r="D45" s="359"/>
      <c r="E45" s="325"/>
      <c r="F45" s="325"/>
      <c r="G45" s="324"/>
      <c r="H45" s="333"/>
      <c r="I45" s="329"/>
      <c r="J45" s="321"/>
      <c r="K45" s="319"/>
      <c r="L45" s="325"/>
      <c r="M45" s="321"/>
      <c r="N45" s="319"/>
      <c r="O45" s="360"/>
      <c r="P45" s="324"/>
      <c r="Q45" s="325"/>
      <c r="R45" s="324"/>
      <c r="V45" s="357"/>
      <c r="W45" s="357"/>
      <c r="X45" s="357"/>
      <c r="Y45" s="358"/>
      <c r="Z45" s="358"/>
    </row>
    <row r="46" spans="1:27" ht="15" customHeight="1" x14ac:dyDescent="0.25">
      <c r="A46" s="327" t="s">
        <v>652</v>
      </c>
      <c r="B46" s="361"/>
      <c r="C46" s="329"/>
      <c r="D46" s="362"/>
      <c r="E46" s="329"/>
      <c r="F46" s="363"/>
      <c r="G46" s="332">
        <f t="shared" si="1"/>
        <v>0</v>
      </c>
      <c r="H46" s="333"/>
      <c r="I46" s="329"/>
      <c r="J46" s="335">
        <f t="shared" si="2"/>
        <v>0</v>
      </c>
      <c r="K46" s="333"/>
      <c r="L46" s="329"/>
      <c r="M46" s="335">
        <f t="shared" si="3"/>
        <v>0</v>
      </c>
      <c r="N46" s="333"/>
      <c r="O46" s="364"/>
      <c r="P46" s="332">
        <f t="shared" si="4"/>
        <v>0</v>
      </c>
      <c r="Q46" s="329"/>
      <c r="R46" s="332">
        <f t="shared" si="5"/>
        <v>0</v>
      </c>
      <c r="V46" s="326"/>
      <c r="W46" s="357"/>
      <c r="X46" s="357"/>
      <c r="Y46" s="358"/>
      <c r="Z46" s="358"/>
    </row>
    <row r="47" spans="1:27" ht="15" customHeight="1" x14ac:dyDescent="0.25">
      <c r="A47" s="327"/>
      <c r="B47" s="361"/>
      <c r="C47" s="329"/>
      <c r="D47" s="362"/>
      <c r="E47" s="329"/>
      <c r="F47" s="363"/>
      <c r="G47" s="332">
        <f t="shared" si="1"/>
        <v>0</v>
      </c>
      <c r="H47" s="333"/>
      <c r="I47" s="329"/>
      <c r="J47" s="335">
        <f t="shared" si="2"/>
        <v>0</v>
      </c>
      <c r="K47" s="333"/>
      <c r="L47" s="329"/>
      <c r="M47" s="335">
        <f t="shared" si="3"/>
        <v>0</v>
      </c>
      <c r="N47" s="333"/>
      <c r="O47" s="364"/>
      <c r="P47" s="332">
        <f t="shared" si="4"/>
        <v>0</v>
      </c>
      <c r="Q47" s="329"/>
      <c r="R47" s="332">
        <f t="shared" si="5"/>
        <v>0</v>
      </c>
      <c r="V47" s="326"/>
      <c r="W47" s="357"/>
      <c r="X47" s="357"/>
      <c r="Y47" s="358"/>
      <c r="Z47" s="358"/>
    </row>
    <row r="48" spans="1:27" ht="15" customHeight="1" x14ac:dyDescent="0.25">
      <c r="A48" s="327"/>
      <c r="B48" s="361"/>
      <c r="C48" s="329"/>
      <c r="D48" s="362"/>
      <c r="E48" s="329"/>
      <c r="F48" s="363"/>
      <c r="G48" s="332">
        <f t="shared" si="1"/>
        <v>0</v>
      </c>
      <c r="H48" s="333"/>
      <c r="I48" s="329"/>
      <c r="J48" s="335">
        <f t="shared" si="2"/>
        <v>0</v>
      </c>
      <c r="K48" s="333"/>
      <c r="L48" s="329"/>
      <c r="M48" s="335">
        <f t="shared" si="3"/>
        <v>0</v>
      </c>
      <c r="N48" s="333"/>
      <c r="O48" s="364"/>
      <c r="P48" s="332">
        <f t="shared" si="4"/>
        <v>0</v>
      </c>
      <c r="Q48" s="329"/>
      <c r="R48" s="332">
        <f t="shared" si="5"/>
        <v>0</v>
      </c>
      <c r="V48" s="326"/>
      <c r="W48" s="357"/>
      <c r="X48" s="357"/>
      <c r="Y48" s="358"/>
      <c r="Z48" s="358"/>
    </row>
    <row r="49" spans="1:26" ht="15" customHeight="1" x14ac:dyDescent="0.25">
      <c r="A49" s="341" t="s">
        <v>653</v>
      </c>
      <c r="B49" s="365"/>
      <c r="C49" s="343"/>
      <c r="D49" s="355"/>
      <c r="E49" s="343"/>
      <c r="F49" s="366"/>
      <c r="G49" s="346">
        <f>SUM(G46:G48)</f>
        <v>0</v>
      </c>
      <c r="H49" s="347"/>
      <c r="I49" s="343"/>
      <c r="J49" s="349">
        <f>SUM(J46:J48)</f>
        <v>0</v>
      </c>
      <c r="K49" s="347"/>
      <c r="L49" s="343"/>
      <c r="M49" s="349">
        <f>SUM(M46:M48)</f>
        <v>0</v>
      </c>
      <c r="N49" s="347"/>
      <c r="O49" s="356"/>
      <c r="P49" s="346">
        <f>SUM(P46:P48)</f>
        <v>0</v>
      </c>
      <c r="Q49" s="343"/>
      <c r="R49" s="346">
        <f>SUM(R46:R48)</f>
        <v>0</v>
      </c>
      <c r="V49" s="358"/>
      <c r="W49" s="358"/>
      <c r="X49" s="358"/>
      <c r="Y49" s="358"/>
      <c r="Z49" s="358"/>
    </row>
    <row r="50" spans="1:26" ht="15" customHeight="1" x14ac:dyDescent="0.25">
      <c r="A50" s="358"/>
      <c r="B50" s="367"/>
      <c r="C50" s="358"/>
      <c r="D50" s="357"/>
      <c r="E50" s="357"/>
      <c r="F50" s="357"/>
      <c r="J50" s="368"/>
      <c r="V50" s="369">
        <f>V35-V46</f>
        <v>0</v>
      </c>
    </row>
    <row r="51" spans="1:26" ht="15" customHeight="1" x14ac:dyDescent="0.25">
      <c r="A51" s="358"/>
      <c r="B51" s="367"/>
      <c r="C51" s="358"/>
      <c r="D51" s="357"/>
      <c r="E51" s="357"/>
      <c r="F51" s="357"/>
      <c r="J51" s="368"/>
      <c r="R51" s="370"/>
      <c r="S51" s="370"/>
      <c r="T51" s="370"/>
      <c r="U51" s="370"/>
      <c r="V51" s="369"/>
    </row>
    <row r="52" spans="1:26" ht="15" customHeight="1" x14ac:dyDescent="0.25">
      <c r="A52" s="304" t="s">
        <v>592</v>
      </c>
      <c r="B52" s="736" t="s">
        <v>268</v>
      </c>
      <c r="C52" s="737" t="s">
        <v>488</v>
      </c>
      <c r="D52" s="371" t="s">
        <v>489</v>
      </c>
      <c r="E52" s="357"/>
      <c r="F52" s="357"/>
      <c r="J52" s="368"/>
      <c r="R52" s="370"/>
      <c r="S52" s="370"/>
      <c r="T52" s="370"/>
      <c r="U52" s="370"/>
      <c r="V52" s="369"/>
    </row>
    <row r="53" spans="1:26" ht="15" customHeight="1" x14ac:dyDescent="0.25">
      <c r="A53" s="286"/>
      <c r="B53" s="737"/>
      <c r="C53" s="737"/>
      <c r="D53" s="307"/>
      <c r="E53" s="357"/>
      <c r="F53" s="357"/>
      <c r="J53" s="368"/>
      <c r="R53" s="370"/>
      <c r="S53" s="370"/>
      <c r="T53" s="370"/>
      <c r="U53" s="370"/>
      <c r="V53" s="369"/>
    </row>
    <row r="54" spans="1:26" ht="15" customHeight="1" x14ac:dyDescent="0.25">
      <c r="A54" s="286" t="s">
        <v>442</v>
      </c>
      <c r="D54" s="286">
        <f>B54*C54</f>
        <v>0</v>
      </c>
      <c r="E54" s="357"/>
      <c r="F54" s="357"/>
      <c r="J54" s="368"/>
      <c r="R54" s="370"/>
      <c r="S54" s="370"/>
      <c r="T54" s="370"/>
      <c r="U54" s="370"/>
      <c r="V54" s="369"/>
    </row>
    <row r="55" spans="1:26" ht="15" customHeight="1" x14ac:dyDescent="0.25">
      <c r="A55" s="286" t="s">
        <v>443</v>
      </c>
      <c r="B55" s="372"/>
      <c r="C55" s="372"/>
      <c r="D55" s="373">
        <f>B55*C55</f>
        <v>0</v>
      </c>
      <c r="E55" s="357"/>
      <c r="F55" s="357"/>
      <c r="J55" s="368"/>
      <c r="R55" s="370"/>
      <c r="S55" s="370"/>
      <c r="T55" s="370"/>
      <c r="U55" s="370"/>
      <c r="V55" s="369"/>
    </row>
    <row r="56" spans="1:26" ht="15" customHeight="1" x14ac:dyDescent="0.25">
      <c r="A56" s="374" t="s">
        <v>490</v>
      </c>
      <c r="B56" s="375"/>
      <c r="C56" s="375"/>
      <c r="D56" s="376">
        <f>D54-D55</f>
        <v>0</v>
      </c>
      <c r="E56" s="377" t="s">
        <v>654</v>
      </c>
      <c r="F56" s="357"/>
      <c r="J56" s="368"/>
      <c r="R56" s="370"/>
      <c r="S56" s="370"/>
      <c r="T56" s="370"/>
      <c r="U56" s="370"/>
      <c r="V56" s="369"/>
    </row>
    <row r="57" spans="1:26" ht="15" customHeight="1" x14ac:dyDescent="0.25">
      <c r="B57" s="326"/>
      <c r="C57" s="326"/>
      <c r="D57" s="378"/>
      <c r="E57" s="357"/>
      <c r="F57" s="357"/>
      <c r="J57" s="368"/>
      <c r="R57" s="370"/>
      <c r="S57" s="370"/>
      <c r="T57" s="370"/>
      <c r="U57" s="370"/>
      <c r="V57" s="369"/>
    </row>
    <row r="58" spans="1:26" ht="15" customHeight="1" x14ac:dyDescent="0.2">
      <c r="A58" s="358"/>
      <c r="B58" s="367"/>
      <c r="C58" s="358"/>
      <c r="D58" s="357"/>
      <c r="E58" s="357"/>
      <c r="F58" s="357"/>
    </row>
    <row r="59" spans="1:26" ht="15" customHeight="1" x14ac:dyDescent="0.25">
      <c r="A59" s="379" t="s">
        <v>444</v>
      </c>
      <c r="B59" s="367"/>
      <c r="C59" s="358"/>
      <c r="D59" s="357"/>
      <c r="E59" s="357"/>
      <c r="F59" s="357"/>
    </row>
    <row r="60" spans="1:26" ht="15" customHeight="1" x14ac:dyDescent="0.25">
      <c r="A60" s="307"/>
      <c r="B60" s="367"/>
      <c r="C60" s="358"/>
      <c r="D60" s="357"/>
      <c r="E60" s="357"/>
      <c r="F60" s="357"/>
    </row>
    <row r="61" spans="1:26" ht="15" customHeight="1" x14ac:dyDescent="0.25">
      <c r="A61" s="917" t="s">
        <v>266</v>
      </c>
      <c r="B61" s="917" t="s">
        <v>267</v>
      </c>
      <c r="C61" s="919" t="s">
        <v>647</v>
      </c>
      <c r="D61" s="920"/>
      <c r="E61" s="921"/>
      <c r="F61" s="922" t="s">
        <v>603</v>
      </c>
      <c r="G61" s="923"/>
      <c r="H61" s="380"/>
      <c r="I61" s="916"/>
      <c r="J61" s="916"/>
      <c r="K61" s="916"/>
      <c r="L61" s="916"/>
      <c r="M61" s="916"/>
      <c r="N61" s="916"/>
      <c r="O61" s="737"/>
      <c r="P61" s="737"/>
      <c r="R61" s="381"/>
      <c r="S61" s="736"/>
      <c r="T61" s="737"/>
      <c r="U61" s="307"/>
      <c r="V61" s="915"/>
      <c r="W61" s="915"/>
      <c r="X61" s="916"/>
    </row>
    <row r="62" spans="1:26" ht="15" customHeight="1" thickBot="1" x14ac:dyDescent="0.3">
      <c r="A62" s="918"/>
      <c r="B62" s="918"/>
      <c r="C62" s="308" t="s">
        <v>268</v>
      </c>
      <c r="D62" s="309" t="s">
        <v>269</v>
      </c>
      <c r="E62" s="308" t="s">
        <v>30</v>
      </c>
      <c r="F62" s="310" t="s">
        <v>604</v>
      </c>
      <c r="G62" s="310" t="s">
        <v>50</v>
      </c>
      <c r="H62" s="380"/>
      <c r="I62" s="737"/>
      <c r="J62" s="737"/>
      <c r="K62" s="737"/>
      <c r="L62" s="737"/>
      <c r="M62" s="737"/>
      <c r="N62" s="737"/>
      <c r="O62" s="737"/>
      <c r="P62" s="737"/>
      <c r="R62" s="382"/>
      <c r="S62" s="737"/>
      <c r="T62" s="737"/>
      <c r="U62" s="307"/>
      <c r="V62" s="737"/>
      <c r="W62" s="737"/>
      <c r="X62" s="737"/>
    </row>
    <row r="63" spans="1:26" ht="15" customHeight="1" thickTop="1" x14ac:dyDescent="0.25">
      <c r="A63" s="383" t="s">
        <v>655</v>
      </c>
      <c r="B63" s="384"/>
      <c r="C63" s="385"/>
      <c r="D63" s="386"/>
      <c r="E63" s="386"/>
      <c r="F63" s="387"/>
      <c r="G63" s="388"/>
      <c r="H63" s="389"/>
      <c r="I63" s="390"/>
      <c r="J63" s="391"/>
      <c r="K63" s="389"/>
      <c r="L63" s="390"/>
      <c r="M63" s="378"/>
      <c r="N63" s="326"/>
      <c r="O63" s="326"/>
      <c r="P63" s="326"/>
      <c r="R63" s="382"/>
      <c r="S63" s="301"/>
      <c r="T63" s="301"/>
      <c r="U63" s="301"/>
      <c r="V63" s="326"/>
      <c r="W63" s="326"/>
      <c r="X63" s="326"/>
    </row>
    <row r="64" spans="1:26" ht="15" customHeight="1" x14ac:dyDescent="0.25">
      <c r="A64" s="327" t="s">
        <v>652</v>
      </c>
      <c r="B64" s="328"/>
      <c r="C64" s="327"/>
      <c r="D64" s="331"/>
      <c r="E64" s="332">
        <f t="shared" ref="E64:E71" si="6">C64*D64</f>
        <v>0</v>
      </c>
      <c r="F64" s="329"/>
      <c r="G64" s="332">
        <f>+C64*F64</f>
        <v>0</v>
      </c>
      <c r="H64" s="389"/>
      <c r="I64" s="390"/>
      <c r="J64" s="326"/>
      <c r="K64" s="389"/>
      <c r="L64" s="390"/>
      <c r="M64" s="378"/>
      <c r="N64" s="326"/>
      <c r="O64" s="326"/>
      <c r="P64" s="326"/>
      <c r="R64" s="382"/>
      <c r="S64" s="307"/>
      <c r="T64" s="307"/>
      <c r="U64" s="307"/>
      <c r="V64" s="326"/>
      <c r="W64" s="326"/>
      <c r="X64" s="326"/>
    </row>
    <row r="65" spans="1:24" ht="15" customHeight="1" x14ac:dyDescent="0.25">
      <c r="A65" s="327"/>
      <c r="B65" s="328"/>
      <c r="C65" s="327"/>
      <c r="D65" s="331"/>
      <c r="E65" s="332">
        <f t="shared" si="6"/>
        <v>0</v>
      </c>
      <c r="F65" s="329"/>
      <c r="G65" s="332">
        <f t="shared" ref="G65:G66" si="7">+C65*F65</f>
        <v>0</v>
      </c>
      <c r="H65" s="389"/>
      <c r="I65" s="390"/>
      <c r="J65" s="391"/>
      <c r="K65" s="389"/>
      <c r="L65" s="390"/>
      <c r="M65" s="378"/>
      <c r="N65" s="326"/>
      <c r="O65" s="326"/>
      <c r="P65" s="326"/>
      <c r="R65" s="301"/>
      <c r="S65" s="326"/>
      <c r="T65" s="326"/>
      <c r="U65" s="378"/>
      <c r="V65" s="326"/>
      <c r="W65" s="326"/>
      <c r="X65" s="326"/>
    </row>
    <row r="66" spans="1:24" ht="15" customHeight="1" x14ac:dyDescent="0.25">
      <c r="A66" s="327"/>
      <c r="B66" s="328"/>
      <c r="C66" s="327"/>
      <c r="D66" s="331"/>
      <c r="E66" s="332">
        <f t="shared" si="6"/>
        <v>0</v>
      </c>
      <c r="F66" s="329"/>
      <c r="G66" s="332">
        <f t="shared" si="7"/>
        <v>0</v>
      </c>
      <c r="H66" s="389"/>
      <c r="I66" s="390"/>
      <c r="J66" s="378"/>
      <c r="K66" s="389"/>
      <c r="L66" s="390"/>
      <c r="M66" s="378"/>
      <c r="N66" s="326"/>
      <c r="O66" s="326"/>
      <c r="P66" s="326"/>
      <c r="R66" s="301"/>
      <c r="S66" s="326"/>
      <c r="T66" s="326"/>
      <c r="U66" s="378"/>
      <c r="V66" s="326"/>
      <c r="W66" s="326"/>
      <c r="X66" s="326"/>
    </row>
    <row r="67" spans="1:24" ht="15" customHeight="1" x14ac:dyDescent="0.25">
      <c r="A67" s="341" t="s">
        <v>656</v>
      </c>
      <c r="B67" s="342"/>
      <c r="C67" s="341"/>
      <c r="D67" s="345"/>
      <c r="E67" s="346">
        <f>SUM(E64:E66)</f>
        <v>0</v>
      </c>
      <c r="F67" s="343"/>
      <c r="G67" s="346">
        <f>SUM(G64:G66)</f>
        <v>0</v>
      </c>
      <c r="H67" s="389"/>
      <c r="I67" s="390"/>
      <c r="J67" s="378"/>
      <c r="K67" s="389"/>
      <c r="L67" s="390"/>
      <c r="M67" s="378"/>
      <c r="N67" s="326"/>
      <c r="O67" s="326"/>
      <c r="P67" s="326"/>
      <c r="R67" s="301"/>
      <c r="S67" s="326"/>
      <c r="T67" s="326"/>
      <c r="U67" s="378"/>
      <c r="V67" s="326"/>
      <c r="W67" s="326"/>
      <c r="X67" s="326"/>
    </row>
    <row r="68" spans="1:24" ht="15" customHeight="1" x14ac:dyDescent="0.25">
      <c r="A68" s="383" t="s">
        <v>657</v>
      </c>
      <c r="B68" s="384"/>
      <c r="C68" s="385"/>
      <c r="D68" s="392"/>
      <c r="E68" s="388"/>
      <c r="F68" s="387"/>
      <c r="G68" s="388"/>
      <c r="H68" s="389"/>
      <c r="I68" s="390"/>
      <c r="J68" s="378"/>
      <c r="K68" s="389"/>
      <c r="L68" s="390"/>
      <c r="M68" s="378"/>
      <c r="N68" s="326"/>
      <c r="O68" s="326"/>
      <c r="P68" s="326"/>
      <c r="R68" s="301"/>
      <c r="S68" s="326"/>
      <c r="T68" s="326"/>
      <c r="U68" s="378"/>
      <c r="V68" s="326"/>
      <c r="W68" s="326"/>
      <c r="X68" s="326"/>
    </row>
    <row r="69" spans="1:24" ht="15" customHeight="1" x14ac:dyDescent="0.25">
      <c r="A69" s="327" t="s">
        <v>652</v>
      </c>
      <c r="B69" s="328"/>
      <c r="C69" s="327"/>
      <c r="D69" s="331"/>
      <c r="E69" s="332">
        <f t="shared" si="6"/>
        <v>0</v>
      </c>
      <c r="F69" s="329"/>
      <c r="G69" s="332">
        <f t="shared" ref="G69:G71" si="8">+C69*F69</f>
        <v>0</v>
      </c>
      <c r="H69" s="389"/>
      <c r="I69" s="390"/>
      <c r="J69" s="378"/>
      <c r="K69" s="389"/>
      <c r="L69" s="390"/>
      <c r="M69" s="378"/>
      <c r="N69" s="326"/>
      <c r="O69" s="326"/>
      <c r="P69" s="326"/>
      <c r="R69" s="301"/>
      <c r="S69" s="326"/>
      <c r="T69" s="326"/>
      <c r="U69" s="378"/>
      <c r="V69" s="326"/>
      <c r="W69" s="326"/>
      <c r="X69" s="326"/>
    </row>
    <row r="70" spans="1:24" ht="15" customHeight="1" x14ac:dyDescent="0.25">
      <c r="A70" s="327"/>
      <c r="B70" s="328"/>
      <c r="C70" s="327"/>
      <c r="D70" s="331"/>
      <c r="E70" s="332">
        <f t="shared" si="6"/>
        <v>0</v>
      </c>
      <c r="F70" s="329"/>
      <c r="G70" s="332">
        <f t="shared" si="8"/>
        <v>0</v>
      </c>
      <c r="H70" s="389"/>
      <c r="I70" s="390"/>
      <c r="J70" s="378"/>
      <c r="K70" s="389"/>
      <c r="L70" s="390"/>
      <c r="M70" s="378"/>
      <c r="N70" s="326"/>
      <c r="O70" s="326"/>
      <c r="P70" s="326"/>
      <c r="R70" s="301"/>
      <c r="S70" s="326"/>
      <c r="T70" s="326"/>
      <c r="U70" s="378"/>
      <c r="V70" s="326"/>
      <c r="W70" s="326"/>
      <c r="X70" s="326"/>
    </row>
    <row r="71" spans="1:24" ht="15" customHeight="1" x14ac:dyDescent="0.25">
      <c r="A71" s="327"/>
      <c r="B71" s="328"/>
      <c r="C71" s="327"/>
      <c r="D71" s="331"/>
      <c r="E71" s="332">
        <f t="shared" si="6"/>
        <v>0</v>
      </c>
      <c r="F71" s="329"/>
      <c r="G71" s="332">
        <f t="shared" si="8"/>
        <v>0</v>
      </c>
      <c r="H71" s="389"/>
      <c r="I71" s="390"/>
      <c r="J71" s="378"/>
      <c r="K71" s="389"/>
      <c r="L71" s="390"/>
      <c r="M71" s="378"/>
      <c r="N71" s="326"/>
      <c r="O71" s="326"/>
      <c r="P71" s="326"/>
      <c r="R71" s="301"/>
      <c r="S71" s="326"/>
      <c r="T71" s="326"/>
      <c r="U71" s="378"/>
      <c r="V71" s="326"/>
      <c r="W71" s="326"/>
      <c r="X71" s="326"/>
    </row>
    <row r="72" spans="1:24" ht="15" customHeight="1" x14ac:dyDescent="0.25">
      <c r="A72" s="341" t="s">
        <v>658</v>
      </c>
      <c r="B72" s="341"/>
      <c r="C72" s="341"/>
      <c r="D72" s="341"/>
      <c r="E72" s="346">
        <f>SUM(E69:E71)</f>
        <v>0</v>
      </c>
      <c r="F72" s="343"/>
      <c r="G72" s="346">
        <f>SUM(G69:G71)</f>
        <v>0</v>
      </c>
      <c r="H72" s="389"/>
      <c r="I72" s="390"/>
      <c r="J72" s="307"/>
      <c r="K72" s="389"/>
      <c r="L72" s="390"/>
      <c r="M72" s="307"/>
      <c r="N72" s="307"/>
      <c r="O72" s="307"/>
      <c r="P72" s="307"/>
      <c r="R72" s="301"/>
      <c r="S72" s="307"/>
      <c r="T72" s="307"/>
      <c r="U72" s="378"/>
      <c r="V72" s="326"/>
      <c r="W72" s="326"/>
      <c r="X72" s="326"/>
    </row>
    <row r="73" spans="1:24" ht="15" customHeight="1" x14ac:dyDescent="0.25">
      <c r="A73" s="358"/>
      <c r="B73" s="367"/>
      <c r="C73" s="358"/>
      <c r="D73" s="357"/>
      <c r="E73" s="357"/>
      <c r="F73" s="357"/>
      <c r="J73" s="368"/>
      <c r="R73" s="370"/>
      <c r="S73" s="370"/>
      <c r="T73" s="370"/>
      <c r="U73" s="370"/>
      <c r="V73" s="369"/>
      <c r="W73" s="301"/>
      <c r="X73" s="301"/>
    </row>
    <row r="74" spans="1:24" ht="15" customHeight="1" x14ac:dyDescent="0.2">
      <c r="R74" s="301"/>
      <c r="S74" s="301"/>
      <c r="T74" s="301"/>
      <c r="U74" s="301"/>
      <c r="V74" s="301"/>
      <c r="W74" s="301"/>
      <c r="X74" s="301"/>
    </row>
    <row r="75" spans="1:24" ht="15" customHeight="1" x14ac:dyDescent="0.25">
      <c r="A75" s="306" t="s">
        <v>436</v>
      </c>
      <c r="B75" s="306"/>
      <c r="C75" s="737"/>
      <c r="D75" s="307"/>
      <c r="E75" s="915"/>
      <c r="F75" s="915"/>
      <c r="G75" s="916"/>
    </row>
    <row r="76" spans="1:24" ht="15" customHeight="1" x14ac:dyDescent="0.25">
      <c r="A76" s="306"/>
      <c r="B76" s="306"/>
      <c r="C76" s="737"/>
      <c r="D76" s="307"/>
      <c r="E76" s="737"/>
      <c r="F76" s="737"/>
      <c r="G76" s="737"/>
    </row>
    <row r="77" spans="1:24" ht="15" customHeight="1" x14ac:dyDescent="0.25">
      <c r="A77" s="286" t="s">
        <v>494</v>
      </c>
      <c r="E77" s="326"/>
      <c r="F77" s="326"/>
      <c r="G77" s="326"/>
    </row>
    <row r="78" spans="1:24" ht="15" customHeight="1" thickBot="1" x14ac:dyDescent="0.3">
      <c r="A78" s="286" t="s">
        <v>443</v>
      </c>
      <c r="B78" s="393"/>
      <c r="C78" s="307"/>
      <c r="D78" s="307"/>
      <c r="E78" s="326"/>
      <c r="F78" s="326"/>
      <c r="G78" s="326"/>
    </row>
    <row r="79" spans="1:24" ht="15" customHeight="1" thickTop="1" x14ac:dyDescent="0.25">
      <c r="A79" s="374" t="s">
        <v>436</v>
      </c>
      <c r="B79" s="394">
        <f>B77-B78</f>
        <v>0</v>
      </c>
      <c r="C79" s="377" t="s">
        <v>495</v>
      </c>
    </row>
    <row r="80" spans="1:24" ht="15" customHeight="1" x14ac:dyDescent="0.2"/>
    <row r="81" spans="1:27" ht="15" customHeight="1" x14ac:dyDescent="0.2"/>
    <row r="82" spans="1:27" ht="15" customHeight="1" x14ac:dyDescent="0.25">
      <c r="A82" s="379" t="s">
        <v>445</v>
      </c>
      <c r="B82" s="367"/>
      <c r="C82" s="377" t="s">
        <v>496</v>
      </c>
    </row>
    <row r="83" spans="1:27" ht="15" customHeight="1" x14ac:dyDescent="0.25">
      <c r="A83" s="286"/>
      <c r="B83" s="286"/>
    </row>
    <row r="84" spans="1:27" ht="15" customHeight="1" x14ac:dyDescent="0.25">
      <c r="A84" s="286" t="s">
        <v>497</v>
      </c>
      <c r="B84" s="291"/>
    </row>
    <row r="85" spans="1:27" ht="15" customHeight="1" thickBot="1" x14ac:dyDescent="0.3">
      <c r="A85" s="286" t="s">
        <v>498</v>
      </c>
      <c r="B85" s="395">
        <v>-10000</v>
      </c>
      <c r="C85" s="377" t="s">
        <v>495</v>
      </c>
      <c r="D85" s="396"/>
      <c r="E85" s="396"/>
      <c r="F85" s="397"/>
    </row>
    <row r="86" spans="1:27" ht="15" customHeight="1" thickTop="1" x14ac:dyDescent="0.25">
      <c r="A86" s="398" t="s">
        <v>499</v>
      </c>
      <c r="B86" s="141">
        <f>B84-B85</f>
        <v>10000</v>
      </c>
      <c r="C86" s="399"/>
      <c r="D86" s="399"/>
      <c r="E86" s="399"/>
      <c r="F86" s="399"/>
      <c r="AA86" s="286"/>
    </row>
    <row r="87" spans="1:27" ht="15" customHeight="1" x14ac:dyDescent="0.25">
      <c r="A87" s="307"/>
      <c r="B87" s="291"/>
      <c r="C87" s="358"/>
      <c r="D87" s="396"/>
      <c r="E87" s="396"/>
      <c r="F87" s="397"/>
      <c r="AA87" s="286"/>
    </row>
    <row r="88" spans="1:27" ht="15" customHeight="1" x14ac:dyDescent="0.25">
      <c r="A88" s="307"/>
      <c r="B88" s="291"/>
      <c r="C88" s="358"/>
      <c r="D88" s="396"/>
      <c r="E88" s="396"/>
      <c r="F88" s="397"/>
      <c r="AA88" s="286"/>
    </row>
    <row r="89" spans="1:27" ht="15" customHeight="1" x14ac:dyDescent="0.25">
      <c r="A89" s="126" t="s">
        <v>391</v>
      </c>
      <c r="B89" s="170"/>
      <c r="C89" s="170"/>
      <c r="D89" s="170"/>
      <c r="E89" s="400"/>
      <c r="F89" s="400"/>
      <c r="G89" s="170"/>
    </row>
    <row r="90" spans="1:27" ht="15" x14ac:dyDescent="0.25">
      <c r="A90" s="170"/>
      <c r="B90" s="170"/>
      <c r="C90" s="170"/>
      <c r="D90" s="170"/>
      <c r="E90" s="400"/>
      <c r="F90" s="170"/>
      <c r="G90" s="170"/>
    </row>
    <row r="91" spans="1:27" ht="45" x14ac:dyDescent="0.2">
      <c r="A91" s="927" t="s">
        <v>500</v>
      </c>
      <c r="B91" s="928"/>
      <c r="C91" s="401" t="s">
        <v>473</v>
      </c>
      <c r="D91" s="401" t="s">
        <v>595</v>
      </c>
      <c r="E91" s="401" t="s">
        <v>474</v>
      </c>
      <c r="F91" s="401" t="s">
        <v>269</v>
      </c>
      <c r="G91" s="401" t="s">
        <v>602</v>
      </c>
      <c r="H91" s="401" t="s">
        <v>601</v>
      </c>
    </row>
    <row r="92" spans="1:27" ht="30" x14ac:dyDescent="0.25">
      <c r="A92" s="826" t="s">
        <v>720</v>
      </c>
      <c r="B92" s="403" t="s">
        <v>646</v>
      </c>
      <c r="C92" s="404"/>
      <c r="D92" s="404"/>
      <c r="E92" s="404"/>
      <c r="F92" s="405">
        <f>+D92*E92</f>
        <v>0</v>
      </c>
      <c r="G92" s="406"/>
      <c r="H92" s="405">
        <f>D92*F92</f>
        <v>0</v>
      </c>
    </row>
    <row r="93" spans="1:27" ht="30" x14ac:dyDescent="0.25">
      <c r="A93" s="826" t="s">
        <v>720</v>
      </c>
      <c r="B93" s="403" t="s">
        <v>646</v>
      </c>
      <c r="C93" s="403"/>
      <c r="D93" s="150"/>
      <c r="E93" s="150"/>
      <c r="F93" s="405">
        <f>+D93*E93</f>
        <v>0</v>
      </c>
      <c r="G93" s="406"/>
      <c r="H93" s="405">
        <f t="shared" ref="H93:H96" si="9">D93*F93</f>
        <v>0</v>
      </c>
    </row>
    <row r="94" spans="1:27" ht="30" x14ac:dyDescent="0.25">
      <c r="A94" s="826" t="s">
        <v>720</v>
      </c>
      <c r="B94" s="403" t="s">
        <v>646</v>
      </c>
      <c r="C94" s="403"/>
      <c r="D94" s="150"/>
      <c r="E94" s="150"/>
      <c r="F94" s="405">
        <f>+D94*E94</f>
        <v>0</v>
      </c>
      <c r="G94" s="406"/>
      <c r="H94" s="405">
        <f t="shared" si="9"/>
        <v>0</v>
      </c>
    </row>
    <row r="95" spans="1:27" ht="30" x14ac:dyDescent="0.25">
      <c r="A95" s="826" t="s">
        <v>720</v>
      </c>
      <c r="B95" s="403" t="s">
        <v>646</v>
      </c>
      <c r="C95" s="403"/>
      <c r="D95" s="150"/>
      <c r="E95" s="150"/>
      <c r="F95" s="405">
        <f>+D95*E95</f>
        <v>0</v>
      </c>
      <c r="G95" s="406"/>
      <c r="H95" s="405">
        <f t="shared" si="9"/>
        <v>0</v>
      </c>
    </row>
    <row r="96" spans="1:27" ht="30.75" thickBot="1" x14ac:dyDescent="0.3">
      <c r="A96" s="830" t="s">
        <v>720</v>
      </c>
      <c r="B96" s="819" t="s">
        <v>646</v>
      </c>
      <c r="C96" s="819"/>
      <c r="D96" s="831"/>
      <c r="E96" s="831"/>
      <c r="F96" s="829">
        <f>+D96*E96</f>
        <v>0</v>
      </c>
      <c r="G96" s="828"/>
      <c r="H96" s="829">
        <f t="shared" si="9"/>
        <v>0</v>
      </c>
    </row>
    <row r="97" spans="1:13" ht="15.75" thickBot="1" x14ac:dyDescent="0.3">
      <c r="A97" s="832" t="s">
        <v>327</v>
      </c>
      <c r="B97" s="833"/>
      <c r="C97" s="833"/>
      <c r="D97" s="834"/>
      <c r="E97" s="834"/>
      <c r="F97" s="835"/>
      <c r="G97" s="740">
        <f>+G92+G93+G94+G95+G96</f>
        <v>0</v>
      </c>
      <c r="H97" s="740">
        <f>+H92+H93+H94+H95+H96</f>
        <v>0</v>
      </c>
    </row>
    <row r="98" spans="1:13" ht="15" x14ac:dyDescent="0.25">
      <c r="A98" s="542"/>
      <c r="B98" s="168"/>
      <c r="C98" s="168"/>
      <c r="D98" s="409"/>
      <c r="E98" s="409"/>
      <c r="F98" s="827"/>
      <c r="G98" s="168"/>
      <c r="H98" s="827"/>
    </row>
    <row r="99" spans="1:13" x14ac:dyDescent="0.2">
      <c r="A99" s="358"/>
      <c r="B99" s="367"/>
      <c r="C99" s="358"/>
      <c r="D99" s="396"/>
      <c r="E99" s="396"/>
      <c r="F99" s="397"/>
    </row>
    <row r="101" spans="1:13" ht="15" x14ac:dyDescent="0.25">
      <c r="A101" s="181" t="s">
        <v>600</v>
      </c>
    </row>
    <row r="103" spans="1:13" ht="15" x14ac:dyDescent="0.25">
      <c r="A103" s="402" t="s">
        <v>459</v>
      </c>
      <c r="B103" s="403" t="s">
        <v>646</v>
      </c>
      <c r="C103" s="403" t="s">
        <v>646</v>
      </c>
      <c r="D103" s="403" t="s">
        <v>646</v>
      </c>
      <c r="E103" s="403" t="s">
        <v>646</v>
      </c>
      <c r="F103" s="403" t="s">
        <v>646</v>
      </c>
      <c r="G103" s="403" t="s">
        <v>646</v>
      </c>
      <c r="H103" s="403" t="s">
        <v>646</v>
      </c>
      <c r="I103" s="403" t="s">
        <v>646</v>
      </c>
      <c r="J103" s="408"/>
    </row>
    <row r="104" spans="1:13" ht="15" x14ac:dyDescent="0.25">
      <c r="A104" s="153" t="s">
        <v>605</v>
      </c>
      <c r="B104" s="407"/>
      <c r="C104" s="407"/>
      <c r="D104" s="407"/>
      <c r="E104" s="407"/>
      <c r="F104" s="407"/>
      <c r="G104" s="407"/>
      <c r="H104" s="407"/>
      <c r="I104" s="407"/>
      <c r="J104" s="168"/>
    </row>
    <row r="105" spans="1:13" ht="15" x14ac:dyDescent="0.25">
      <c r="A105" s="153" t="s">
        <v>606</v>
      </c>
      <c r="B105" s="403"/>
      <c r="C105" s="403"/>
      <c r="D105" s="403"/>
      <c r="E105" s="403"/>
      <c r="F105" s="403"/>
      <c r="G105" s="403"/>
      <c r="H105" s="403"/>
      <c r="I105" s="403"/>
      <c r="J105" s="168"/>
    </row>
    <row r="106" spans="1:13" ht="15" x14ac:dyDescent="0.25">
      <c r="A106" s="153" t="s">
        <v>607</v>
      </c>
      <c r="B106" s="403"/>
      <c r="C106" s="403"/>
      <c r="D106" s="403"/>
      <c r="E106" s="403"/>
      <c r="F106" s="403"/>
      <c r="G106" s="403"/>
      <c r="H106" s="403"/>
      <c r="I106" s="403"/>
      <c r="J106" s="168"/>
    </row>
    <row r="107" spans="1:13" ht="15.75" thickBot="1" x14ac:dyDescent="0.3">
      <c r="A107" s="153" t="s">
        <v>608</v>
      </c>
      <c r="B107" s="819"/>
      <c r="C107" s="819"/>
      <c r="D107" s="819"/>
      <c r="E107" s="819"/>
      <c r="F107" s="819"/>
      <c r="G107" s="819"/>
      <c r="H107" s="819"/>
      <c r="I107" s="819"/>
      <c r="J107" s="419" t="s">
        <v>4</v>
      </c>
    </row>
    <row r="108" spans="1:13" ht="15.75" thickBot="1" x14ac:dyDescent="0.3">
      <c r="A108" s="817" t="s">
        <v>610</v>
      </c>
      <c r="B108" s="823"/>
      <c r="C108" s="837"/>
      <c r="D108" s="837"/>
      <c r="E108" s="837"/>
      <c r="F108" s="824"/>
      <c r="G108" s="824"/>
      <c r="H108" s="824"/>
      <c r="I108" s="825"/>
      <c r="J108" s="740">
        <f>SUM(B108:I108)</f>
        <v>0</v>
      </c>
      <c r="M108" s="168"/>
    </row>
    <row r="109" spans="1:13" ht="30.75" thickBot="1" x14ac:dyDescent="0.3">
      <c r="A109" s="818" t="s">
        <v>611</v>
      </c>
      <c r="B109" s="820"/>
      <c r="C109" s="838"/>
      <c r="D109" s="838"/>
      <c r="E109" s="838"/>
      <c r="F109" s="821"/>
      <c r="G109" s="821"/>
      <c r="H109" s="821"/>
      <c r="I109" s="822"/>
      <c r="J109" s="740">
        <f>SUM(B109:I109)</f>
        <v>0</v>
      </c>
    </row>
    <row r="111" spans="1:13" ht="15" x14ac:dyDescent="0.25">
      <c r="A111" s="304" t="s">
        <v>663</v>
      </c>
    </row>
    <row r="113" spans="1:16" ht="45" x14ac:dyDescent="0.2">
      <c r="A113" s="401" t="s">
        <v>502</v>
      </c>
      <c r="B113" s="401" t="s">
        <v>614</v>
      </c>
      <c r="C113" s="401" t="s">
        <v>503</v>
      </c>
      <c r="D113" s="401" t="s">
        <v>612</v>
      </c>
      <c r="E113" s="401" t="s">
        <v>504</v>
      </c>
      <c r="F113" s="401" t="s">
        <v>505</v>
      </c>
      <c r="G113" s="401" t="s">
        <v>473</v>
      </c>
      <c r="H113" s="401" t="s">
        <v>659</v>
      </c>
      <c r="I113" s="401" t="s">
        <v>506</v>
      </c>
      <c r="J113" s="401" t="s">
        <v>269</v>
      </c>
      <c r="K113" s="401" t="s">
        <v>265</v>
      </c>
      <c r="L113" s="401" t="s">
        <v>97</v>
      </c>
      <c r="M113" s="401" t="s">
        <v>613</v>
      </c>
      <c r="N113" s="401" t="s">
        <v>660</v>
      </c>
      <c r="O113" s="401" t="s">
        <v>661</v>
      </c>
      <c r="P113" s="401" t="s">
        <v>662</v>
      </c>
    </row>
    <row r="114" spans="1:16" ht="15" x14ac:dyDescent="0.25">
      <c r="A114" s="134"/>
      <c r="B114" s="134"/>
      <c r="C114" s="134"/>
      <c r="D114" s="134"/>
      <c r="E114" s="134"/>
      <c r="F114" s="134"/>
      <c r="G114" s="134"/>
      <c r="H114" s="410"/>
      <c r="I114" s="134"/>
      <c r="J114" s="411"/>
      <c r="K114" s="412">
        <f>+I114*J114</f>
        <v>0</v>
      </c>
      <c r="L114" s="413"/>
      <c r="M114" s="414">
        <f>+K114*L114</f>
        <v>0</v>
      </c>
      <c r="N114" s="411"/>
      <c r="O114" s="414">
        <f>+L114*M114</f>
        <v>0</v>
      </c>
      <c r="P114" s="414">
        <f>+M114*N114</f>
        <v>0</v>
      </c>
    </row>
    <row r="115" spans="1:16" ht="15" x14ac:dyDescent="0.25">
      <c r="A115" s="134"/>
      <c r="B115" s="134"/>
      <c r="C115" s="134"/>
      <c r="D115" s="134"/>
      <c r="E115" s="134"/>
      <c r="F115" s="134"/>
      <c r="G115" s="134"/>
      <c r="H115" s="410"/>
      <c r="I115" s="134"/>
      <c r="J115" s="411"/>
      <c r="K115" s="412">
        <f t="shared" ref="K115:K119" si="10">+I115*J115</f>
        <v>0</v>
      </c>
      <c r="L115" s="413"/>
      <c r="M115" s="414">
        <f t="shared" ref="M115:M120" si="11">+K115*L115</f>
        <v>0</v>
      </c>
      <c r="N115" s="411"/>
      <c r="O115" s="414">
        <f t="shared" ref="O115:O120" si="12">+L115*M115</f>
        <v>0</v>
      </c>
      <c r="P115" s="414">
        <f t="shared" ref="P115:P119" si="13">+M115*N115</f>
        <v>0</v>
      </c>
    </row>
    <row r="116" spans="1:16" ht="15" x14ac:dyDescent="0.25">
      <c r="A116" s="134"/>
      <c r="B116" s="134"/>
      <c r="C116" s="134"/>
      <c r="D116" s="134"/>
      <c r="E116" s="134"/>
      <c r="F116" s="134"/>
      <c r="G116" s="134"/>
      <c r="H116" s="410"/>
      <c r="I116" s="134"/>
      <c r="J116" s="411"/>
      <c r="K116" s="412">
        <f t="shared" si="10"/>
        <v>0</v>
      </c>
      <c r="L116" s="413"/>
      <c r="M116" s="414">
        <f t="shared" si="11"/>
        <v>0</v>
      </c>
      <c r="N116" s="411"/>
      <c r="O116" s="414">
        <f t="shared" si="12"/>
        <v>0</v>
      </c>
      <c r="P116" s="414">
        <f t="shared" si="13"/>
        <v>0</v>
      </c>
    </row>
    <row r="117" spans="1:16" ht="15" x14ac:dyDescent="0.25">
      <c r="A117" s="134"/>
      <c r="B117" s="134"/>
      <c r="C117" s="134"/>
      <c r="D117" s="134"/>
      <c r="E117" s="134"/>
      <c r="F117" s="134"/>
      <c r="G117" s="134"/>
      <c r="H117" s="410"/>
      <c r="I117" s="134"/>
      <c r="J117" s="411"/>
      <c r="K117" s="412">
        <f t="shared" si="10"/>
        <v>0</v>
      </c>
      <c r="L117" s="413"/>
      <c r="M117" s="414">
        <f t="shared" si="11"/>
        <v>0</v>
      </c>
      <c r="N117" s="411"/>
      <c r="O117" s="414">
        <f t="shared" si="12"/>
        <v>0</v>
      </c>
      <c r="P117" s="414">
        <f t="shared" si="13"/>
        <v>0</v>
      </c>
    </row>
    <row r="118" spans="1:16" ht="15" x14ac:dyDescent="0.25">
      <c r="A118" s="134"/>
      <c r="B118" s="134"/>
      <c r="C118" s="134"/>
      <c r="D118" s="134"/>
      <c r="E118" s="134"/>
      <c r="F118" s="134"/>
      <c r="G118" s="134"/>
      <c r="H118" s="410"/>
      <c r="I118" s="134"/>
      <c r="J118" s="411"/>
      <c r="K118" s="412">
        <f t="shared" si="10"/>
        <v>0</v>
      </c>
      <c r="L118" s="413"/>
      <c r="M118" s="414">
        <f t="shared" si="11"/>
        <v>0</v>
      </c>
      <c r="N118" s="411"/>
      <c r="O118" s="414">
        <f t="shared" si="12"/>
        <v>0</v>
      </c>
      <c r="P118" s="414">
        <f t="shared" si="13"/>
        <v>0</v>
      </c>
    </row>
    <row r="119" spans="1:16" ht="15" x14ac:dyDescent="0.25">
      <c r="A119" s="134"/>
      <c r="B119" s="134"/>
      <c r="C119" s="134"/>
      <c r="D119" s="134"/>
      <c r="E119" s="134"/>
      <c r="F119" s="134"/>
      <c r="G119" s="134"/>
      <c r="H119" s="410"/>
      <c r="I119" s="134"/>
      <c r="J119" s="411"/>
      <c r="K119" s="412">
        <f t="shared" si="10"/>
        <v>0</v>
      </c>
      <c r="L119" s="413"/>
      <c r="M119" s="414">
        <f t="shared" si="11"/>
        <v>0</v>
      </c>
      <c r="N119" s="411"/>
      <c r="O119" s="414">
        <f t="shared" si="12"/>
        <v>0</v>
      </c>
      <c r="P119" s="414">
        <f t="shared" si="13"/>
        <v>0</v>
      </c>
    </row>
    <row r="120" spans="1:16" ht="15" x14ac:dyDescent="0.25">
      <c r="A120" s="134"/>
      <c r="B120" s="134"/>
      <c r="C120" s="134"/>
      <c r="D120" s="134"/>
      <c r="E120" s="134"/>
      <c r="F120" s="134"/>
      <c r="G120" s="134"/>
      <c r="H120" s="410"/>
      <c r="I120" s="134"/>
      <c r="J120" s="411"/>
      <c r="K120" s="412">
        <f>+I120*J120</f>
        <v>0</v>
      </c>
      <c r="L120" s="413"/>
      <c r="M120" s="414">
        <f t="shared" si="11"/>
        <v>0</v>
      </c>
      <c r="N120" s="411"/>
      <c r="O120" s="414">
        <f t="shared" si="12"/>
        <v>0</v>
      </c>
      <c r="P120" s="414">
        <f>+M120*N120</f>
        <v>0</v>
      </c>
    </row>
    <row r="121" spans="1:16" ht="15" x14ac:dyDescent="0.25">
      <c r="A121" s="415" t="s">
        <v>4</v>
      </c>
      <c r="B121" s="416"/>
      <c r="C121" s="416"/>
      <c r="D121" s="416"/>
      <c r="E121" s="416"/>
      <c r="F121" s="416"/>
      <c r="G121" s="416"/>
      <c r="H121" s="417">
        <f>SUM(H114:H120)</f>
        <v>0</v>
      </c>
      <c r="I121" s="416"/>
      <c r="J121" s="416"/>
      <c r="K121" s="412"/>
      <c r="L121" s="412"/>
      <c r="M121" s="414"/>
      <c r="N121" s="418"/>
      <c r="O121" s="417">
        <f>SUM(O114:O120)</f>
        <v>0</v>
      </c>
      <c r="P121" s="417">
        <f>SUM(P114:P120)</f>
        <v>0</v>
      </c>
    </row>
    <row r="123" spans="1:16" ht="15" x14ac:dyDescent="0.25">
      <c r="A123" s="304" t="s">
        <v>668</v>
      </c>
    </row>
    <row r="124" spans="1:16" ht="15" x14ac:dyDescent="0.25">
      <c r="A124" s="304"/>
    </row>
    <row r="125" spans="1:16" ht="15" x14ac:dyDescent="0.25">
      <c r="A125" s="917" t="s">
        <v>266</v>
      </c>
      <c r="B125" s="917" t="s">
        <v>267</v>
      </c>
      <c r="C125" s="919" t="s">
        <v>647</v>
      </c>
      <c r="D125" s="920"/>
      <c r="E125" s="921"/>
      <c r="F125" s="922" t="s">
        <v>603</v>
      </c>
      <c r="G125" s="923"/>
    </row>
    <row r="126" spans="1:16" ht="15.75" thickBot="1" x14ac:dyDescent="0.3">
      <c r="A126" s="918"/>
      <c r="B126" s="918"/>
      <c r="C126" s="308" t="s">
        <v>268</v>
      </c>
      <c r="D126" s="309" t="s">
        <v>269</v>
      </c>
      <c r="E126" s="308" t="s">
        <v>30</v>
      </c>
      <c r="F126" s="310" t="s">
        <v>604</v>
      </c>
      <c r="G126" s="310" t="s">
        <v>50</v>
      </c>
    </row>
    <row r="127" spans="1:16" ht="15.75" thickTop="1" x14ac:dyDescent="0.25">
      <c r="A127" s="383" t="s">
        <v>664</v>
      </c>
      <c r="B127" s="384"/>
      <c r="C127" s="385"/>
      <c r="D127" s="386"/>
      <c r="E127" s="386"/>
      <c r="F127" s="387"/>
      <c r="G127" s="388"/>
    </row>
    <row r="128" spans="1:16" ht="15" x14ac:dyDescent="0.25">
      <c r="A128" s="327" t="s">
        <v>652</v>
      </c>
      <c r="B128" s="328"/>
      <c r="C128" s="327"/>
      <c r="D128" s="331"/>
      <c r="E128" s="332">
        <f>C128*D128</f>
        <v>0</v>
      </c>
      <c r="F128" s="329"/>
      <c r="G128" s="332">
        <f>+C128*F128</f>
        <v>0</v>
      </c>
    </row>
    <row r="129" spans="1:16" ht="15" x14ac:dyDescent="0.25">
      <c r="A129" s="327" t="s">
        <v>666</v>
      </c>
      <c r="B129" s="328"/>
      <c r="C129" s="327"/>
      <c r="D129" s="331"/>
      <c r="E129" s="332">
        <f t="shared" ref="E129:E130" si="14">C129*D129</f>
        <v>0</v>
      </c>
      <c r="F129" s="329"/>
      <c r="G129" s="332">
        <f t="shared" ref="G129:G130" si="15">+C129*F129</f>
        <v>0</v>
      </c>
    </row>
    <row r="130" spans="1:16" ht="15" x14ac:dyDescent="0.25">
      <c r="A130" s="327"/>
      <c r="B130" s="328"/>
      <c r="C130" s="327"/>
      <c r="D130" s="331"/>
      <c r="E130" s="332">
        <f t="shared" si="14"/>
        <v>0</v>
      </c>
      <c r="F130" s="329"/>
      <c r="G130" s="332">
        <f t="shared" si="15"/>
        <v>0</v>
      </c>
    </row>
    <row r="131" spans="1:16" ht="15" x14ac:dyDescent="0.25">
      <c r="A131" s="341" t="s">
        <v>656</v>
      </c>
      <c r="B131" s="342"/>
      <c r="C131" s="341"/>
      <c r="D131" s="345"/>
      <c r="E131" s="346">
        <f>SUM(E128:E130)</f>
        <v>0</v>
      </c>
      <c r="F131" s="343"/>
      <c r="G131" s="346">
        <f>SUM(G128:G130)</f>
        <v>0</v>
      </c>
    </row>
    <row r="132" spans="1:16" ht="15" x14ac:dyDescent="0.25">
      <c r="A132" s="383" t="s">
        <v>665</v>
      </c>
      <c r="B132" s="384"/>
      <c r="C132" s="385"/>
      <c r="D132" s="392"/>
      <c r="E132" s="388"/>
      <c r="F132" s="387"/>
      <c r="G132" s="388"/>
    </row>
    <row r="133" spans="1:16" ht="15" x14ac:dyDescent="0.25">
      <c r="A133" s="327" t="s">
        <v>652</v>
      </c>
      <c r="B133" s="328"/>
      <c r="C133" s="327"/>
      <c r="D133" s="331"/>
      <c r="E133" s="332">
        <f t="shared" ref="E133:E135" si="16">C133*D133</f>
        <v>0</v>
      </c>
      <c r="F133" s="329"/>
      <c r="G133" s="332">
        <f t="shared" ref="G133:G135" si="17">+C133*F133</f>
        <v>0</v>
      </c>
    </row>
    <row r="134" spans="1:16" ht="15" x14ac:dyDescent="0.25">
      <c r="A134" s="327" t="s">
        <v>667</v>
      </c>
      <c r="B134" s="328"/>
      <c r="C134" s="327"/>
      <c r="D134" s="331"/>
      <c r="E134" s="332">
        <f t="shared" si="16"/>
        <v>0</v>
      </c>
      <c r="F134" s="329"/>
      <c r="G134" s="332">
        <f t="shared" si="17"/>
        <v>0</v>
      </c>
    </row>
    <row r="135" spans="1:16" ht="15" x14ac:dyDescent="0.25">
      <c r="A135" s="327"/>
      <c r="B135" s="328"/>
      <c r="C135" s="327"/>
      <c r="D135" s="331"/>
      <c r="E135" s="332">
        <f t="shared" si="16"/>
        <v>0</v>
      </c>
      <c r="F135" s="329"/>
      <c r="G135" s="332">
        <f t="shared" si="17"/>
        <v>0</v>
      </c>
    </row>
    <row r="136" spans="1:16" ht="15" x14ac:dyDescent="0.25">
      <c r="A136" s="341" t="s">
        <v>658</v>
      </c>
      <c r="B136" s="341"/>
      <c r="C136" s="341"/>
      <c r="D136" s="341"/>
      <c r="E136" s="346">
        <f>SUM(E133:E135)</f>
        <v>0</v>
      </c>
      <c r="F136" s="343"/>
      <c r="G136" s="346">
        <f>SUM(G133:G135)</f>
        <v>0</v>
      </c>
    </row>
    <row r="137" spans="1:16" ht="15" x14ac:dyDescent="0.25">
      <c r="A137" s="419"/>
      <c r="B137" s="149"/>
      <c r="C137" s="149"/>
      <c r="D137" s="149"/>
      <c r="E137" s="149"/>
      <c r="F137" s="149"/>
      <c r="G137" s="149"/>
      <c r="H137" s="420"/>
      <c r="I137" s="149"/>
      <c r="J137" s="149"/>
      <c r="K137" s="420"/>
      <c r="L137" s="420"/>
      <c r="M137" s="420"/>
      <c r="N137" s="397"/>
      <c r="O137" s="420"/>
      <c r="P137" s="420"/>
    </row>
    <row r="139" spans="1:16" ht="15" x14ac:dyDescent="0.25">
      <c r="A139" s="126" t="s">
        <v>618</v>
      </c>
    </row>
    <row r="141" spans="1:16" ht="30" x14ac:dyDescent="0.2">
      <c r="A141" s="401" t="s">
        <v>459</v>
      </c>
      <c r="B141" s="401" t="s">
        <v>619</v>
      </c>
      <c r="C141" s="421" t="s">
        <v>620</v>
      </c>
      <c r="D141" s="401" t="s">
        <v>621</v>
      </c>
      <c r="E141" s="401" t="s">
        <v>622</v>
      </c>
      <c r="F141" s="422" t="s">
        <v>623</v>
      </c>
    </row>
    <row r="142" spans="1:16" ht="15" x14ac:dyDescent="0.25">
      <c r="A142" s="134"/>
      <c r="B142" s="134"/>
      <c r="C142" s="134"/>
      <c r="D142" s="134"/>
      <c r="E142" s="134"/>
      <c r="F142" s="134"/>
    </row>
    <row r="143" spans="1:16" ht="15" x14ac:dyDescent="0.25">
      <c r="A143" s="134"/>
      <c r="B143" s="134"/>
      <c r="C143" s="134"/>
      <c r="D143" s="134"/>
      <c r="E143" s="134"/>
      <c r="F143" s="134"/>
    </row>
    <row r="144" spans="1:16" ht="15" x14ac:dyDescent="0.25">
      <c r="A144" s="134"/>
      <c r="B144" s="134"/>
      <c r="C144" s="134"/>
      <c r="D144" s="134"/>
      <c r="E144" s="134"/>
      <c r="F144" s="134"/>
    </row>
    <row r="145" spans="1:8" ht="15" x14ac:dyDescent="0.25">
      <c r="A145" s="134"/>
      <c r="B145" s="134"/>
      <c r="C145" s="134"/>
      <c r="D145" s="134"/>
      <c r="E145" s="134"/>
      <c r="F145" s="134"/>
    </row>
    <row r="146" spans="1:8" ht="15" x14ac:dyDescent="0.25">
      <c r="A146" s="134"/>
      <c r="B146" s="134"/>
      <c r="C146" s="134"/>
      <c r="D146" s="134"/>
      <c r="E146" s="134"/>
      <c r="F146" s="134"/>
    </row>
    <row r="147" spans="1:8" ht="15" x14ac:dyDescent="0.25">
      <c r="A147" s="423" t="s">
        <v>4</v>
      </c>
      <c r="B147" s="416"/>
      <c r="C147" s="416"/>
      <c r="D147" s="416"/>
      <c r="E147" s="412">
        <f>SUM(E142:E146)</f>
        <v>0</v>
      </c>
      <c r="F147" s="412">
        <f>SUM(F142:F146)</f>
        <v>0</v>
      </c>
    </row>
    <row r="150" spans="1:8" ht="15" x14ac:dyDescent="0.2">
      <c r="A150" s="424" t="s">
        <v>526</v>
      </c>
    </row>
    <row r="152" spans="1:8" ht="31.5" x14ac:dyDescent="0.2">
      <c r="A152" s="401" t="s">
        <v>478</v>
      </c>
      <c r="B152" s="421" t="s">
        <v>460</v>
      </c>
      <c r="C152" s="401" t="s">
        <v>268</v>
      </c>
      <c r="D152" s="401" t="s">
        <v>472</v>
      </c>
      <c r="E152" s="401" t="s">
        <v>97</v>
      </c>
      <c r="F152" s="401" t="s">
        <v>507</v>
      </c>
      <c r="G152" s="401" t="s">
        <v>622</v>
      </c>
      <c r="H152" s="422" t="s">
        <v>623</v>
      </c>
    </row>
    <row r="153" spans="1:8" ht="15" x14ac:dyDescent="0.25">
      <c r="A153" s="134"/>
      <c r="B153" s="134"/>
      <c r="C153" s="134"/>
      <c r="D153" s="134"/>
      <c r="E153" s="425"/>
      <c r="F153" s="426">
        <f>+D153*E153</f>
        <v>0</v>
      </c>
      <c r="G153" s="134"/>
      <c r="H153" s="134"/>
    </row>
    <row r="154" spans="1:8" ht="15" x14ac:dyDescent="0.25">
      <c r="A154" s="134"/>
      <c r="B154" s="134"/>
      <c r="C154" s="134"/>
      <c r="D154" s="134"/>
      <c r="E154" s="425"/>
      <c r="F154" s="426">
        <f>+D154*E154</f>
        <v>0</v>
      </c>
      <c r="G154" s="134"/>
      <c r="H154" s="134"/>
    </row>
    <row r="155" spans="1:8" ht="15" x14ac:dyDescent="0.25">
      <c r="A155" s="134"/>
      <c r="B155" s="134"/>
      <c r="C155" s="134"/>
      <c r="D155" s="134"/>
      <c r="E155" s="425"/>
      <c r="F155" s="426">
        <f>+D155*E155</f>
        <v>0</v>
      </c>
      <c r="G155" s="134"/>
      <c r="H155" s="134"/>
    </row>
    <row r="156" spans="1:8" ht="15" x14ac:dyDescent="0.25">
      <c r="A156" s="134"/>
      <c r="B156" s="134"/>
      <c r="C156" s="134"/>
      <c r="D156" s="134"/>
      <c r="E156" s="425"/>
      <c r="F156" s="426">
        <f>+D156*E156</f>
        <v>0</v>
      </c>
      <c r="G156" s="134"/>
      <c r="H156" s="134"/>
    </row>
    <row r="157" spans="1:8" ht="15" x14ac:dyDescent="0.25">
      <c r="A157" s="134"/>
      <c r="B157" s="134"/>
      <c r="C157" s="134"/>
      <c r="D157" s="134"/>
      <c r="E157" s="425"/>
      <c r="F157" s="426">
        <f>+D157*E157</f>
        <v>0</v>
      </c>
      <c r="G157" s="134"/>
      <c r="H157" s="134"/>
    </row>
    <row r="158" spans="1:8" ht="15" x14ac:dyDescent="0.25">
      <c r="A158" s="423" t="s">
        <v>4</v>
      </c>
      <c r="B158" s="416"/>
      <c r="C158" s="416"/>
      <c r="D158" s="416"/>
      <c r="E158" s="416"/>
      <c r="F158" s="412">
        <f>SUM(F153:F157)</f>
        <v>0</v>
      </c>
      <c r="G158" s="412">
        <f>SUM(G153:G157)</f>
        <v>0</v>
      </c>
      <c r="H158" s="412">
        <f>SUM(H153:H157)</f>
        <v>0</v>
      </c>
    </row>
    <row r="162" spans="1:1" ht="15" x14ac:dyDescent="0.25">
      <c r="A162" s="427" t="s">
        <v>631</v>
      </c>
    </row>
    <row r="163" spans="1:1" ht="15" x14ac:dyDescent="0.25">
      <c r="A163" s="11" t="s">
        <v>632</v>
      </c>
    </row>
    <row r="164" spans="1:1" ht="15" x14ac:dyDescent="0.25">
      <c r="A164" s="11" t="s">
        <v>404</v>
      </c>
    </row>
    <row r="165" spans="1:1" ht="15" x14ac:dyDescent="0.25">
      <c r="A165" s="11"/>
    </row>
  </sheetData>
  <sheetProtection password="CF2F" sheet="1" objects="1" scenarios="1"/>
  <mergeCells count="28">
    <mergeCell ref="A125:A126"/>
    <mergeCell ref="B125:B126"/>
    <mergeCell ref="C125:E125"/>
    <mergeCell ref="F125:G125"/>
    <mergeCell ref="A2:A3"/>
    <mergeCell ref="C2:D2"/>
    <mergeCell ref="F2:F3"/>
    <mergeCell ref="E2:E3"/>
    <mergeCell ref="E75:G75"/>
    <mergeCell ref="A91:B91"/>
    <mergeCell ref="Z33:Z34"/>
    <mergeCell ref="V33:X33"/>
    <mergeCell ref="A33:A34"/>
    <mergeCell ref="B33:B34"/>
    <mergeCell ref="C33:C34"/>
    <mergeCell ref="D33:D34"/>
    <mergeCell ref="E33:G33"/>
    <mergeCell ref="H33:J33"/>
    <mergeCell ref="Q33:R33"/>
    <mergeCell ref="K33:M33"/>
    <mergeCell ref="N33:P33"/>
    <mergeCell ref="V61:X61"/>
    <mergeCell ref="A61:A62"/>
    <mergeCell ref="B61:B62"/>
    <mergeCell ref="C61:E61"/>
    <mergeCell ref="I61:K61"/>
    <mergeCell ref="L61:N61"/>
    <mergeCell ref="F61:G61"/>
  </mergeCells>
  <dataValidations count="5">
    <dataValidation type="list" allowBlank="1" showInputMessage="1" showErrorMessage="1" sqref="M108 J104:J106 G98">
      <formula1>"Gravado,Exento por ley,Bien incluido en otros bienes del hogar,Titulares de la nuda propiedad,Baja en el período fiscal que se declara,Ley 27.613 - Proyecto de Inversión"</formula1>
    </dataValidation>
    <dataValidation type="list" allowBlank="1" showInputMessage="1" showErrorMessage="1" sqref="A114:A120">
      <formula1>"Caja de Ahorro,Cuenta Corriente,Plazo Fijo,Otros,Cuentas de Pago PSP"</formula1>
    </dataValidation>
    <dataValidation type="list" allowBlank="1" showInputMessage="1" showErrorMessage="1" sqref="B92:B96">
      <formula1>"Seleccionar,Hipoteca,Prenda,Otros derechos reales"</formula1>
    </dataValidation>
    <dataValidation type="list" allowBlank="1" showInputMessage="1" showErrorMessage="1" sqref="A142:A146">
      <formula1>"Derechos de Propiedad Científica,Derechos de Propiedad Literaria,Marcas,Patentes,Licencias,Otros"</formula1>
    </dataValidation>
    <dataValidation type="list" allowBlank="1" showInputMessage="1" showErrorMessage="1" sqref="B103:I103">
      <formula1>"Seleccionar,Créditos,Debentures"</formula1>
    </dataValidation>
  </dataValidations>
  <pageMargins left="0.25" right="0.25" top="0.75" bottom="0.75" header="0.3" footer="0.3"/>
  <pageSetup paperSize="9" scale="23" orientation="landscape" r:id="rId1"/>
  <headerFooter alignWithMargins="0"/>
  <colBreaks count="1" manualBreakCount="1">
    <brk id="20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4"/>
  <sheetViews>
    <sheetView showGridLines="0" topLeftCell="A100" workbookViewId="0">
      <selection activeCell="G122" sqref="G122"/>
    </sheetView>
  </sheetViews>
  <sheetFormatPr baseColWidth="10" defaultRowHeight="12.75" x14ac:dyDescent="0.2"/>
  <cols>
    <col min="1" max="6" width="11.42578125" style="428"/>
    <col min="7" max="7" width="13.7109375" style="428" customWidth="1"/>
    <col min="8" max="9" width="11.42578125" style="428"/>
    <col min="10" max="10" width="13.85546875" style="428" customWidth="1"/>
    <col min="11" max="11" width="11.42578125" style="428"/>
    <col min="12" max="12" width="2.85546875" style="428" customWidth="1"/>
    <col min="13" max="13" width="22.28515625" style="428" bestFit="1" customWidth="1"/>
    <col min="14" max="16384" width="11.42578125" style="428"/>
  </cols>
  <sheetData>
    <row r="1" spans="1:14" ht="78" customHeight="1" x14ac:dyDescent="0.3">
      <c r="F1" s="429" t="s">
        <v>231</v>
      </c>
      <c r="G1" s="430"/>
      <c r="I1" s="429" t="s">
        <v>231</v>
      </c>
      <c r="J1" s="430"/>
      <c r="L1" s="429"/>
      <c r="M1" s="929" t="s">
        <v>232</v>
      </c>
      <c r="N1" s="929"/>
    </row>
    <row r="2" spans="1:14" ht="19.5" thickBot="1" x14ac:dyDescent="0.35">
      <c r="A2" s="431" t="s">
        <v>233</v>
      </c>
      <c r="B2" s="432"/>
      <c r="C2" s="432"/>
      <c r="D2" s="432"/>
      <c r="E2" s="432"/>
      <c r="F2" s="432"/>
      <c r="G2" s="433" t="s">
        <v>234</v>
      </c>
      <c r="H2" s="434"/>
      <c r="I2" s="435"/>
      <c r="J2" s="433" t="s">
        <v>721</v>
      </c>
      <c r="K2" s="435"/>
      <c r="M2" s="930" t="s">
        <v>722</v>
      </c>
      <c r="N2" s="930"/>
    </row>
    <row r="3" spans="1:14" x14ac:dyDescent="0.2">
      <c r="G3" s="436" t="s">
        <v>235</v>
      </c>
      <c r="H3" s="437"/>
      <c r="I3" s="435"/>
      <c r="J3" s="739" t="s">
        <v>236</v>
      </c>
      <c r="M3" s="931" t="s">
        <v>237</v>
      </c>
      <c r="N3" s="931"/>
    </row>
    <row r="4" spans="1:14" ht="15" x14ac:dyDescent="0.25">
      <c r="A4" s="438" t="s">
        <v>238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M4" s="439"/>
      <c r="N4" s="439"/>
    </row>
    <row r="5" spans="1:14" s="441" customFormat="1" ht="15" x14ac:dyDescent="0.25">
      <c r="A5" s="440"/>
    </row>
    <row r="6" spans="1:14" ht="15" x14ac:dyDescent="0.25">
      <c r="A6" s="442" t="s">
        <v>156</v>
      </c>
      <c r="G6" s="443">
        <f>SUM(F7:F15)</f>
        <v>0</v>
      </c>
      <c r="J6" s="444">
        <f>SUM(I7:I15)</f>
        <v>0</v>
      </c>
      <c r="N6" s="445">
        <f>SUM(M7:M15)</f>
        <v>0</v>
      </c>
    </row>
    <row r="7" spans="1:14" ht="15" x14ac:dyDescent="0.25">
      <c r="A7" s="446" t="s">
        <v>154</v>
      </c>
      <c r="F7" s="447"/>
      <c r="G7" s="448"/>
      <c r="I7" s="449"/>
      <c r="J7" s="448"/>
      <c r="M7" s="449"/>
      <c r="N7" s="445"/>
    </row>
    <row r="8" spans="1:14" ht="15" x14ac:dyDescent="0.25">
      <c r="A8" s="446" t="s">
        <v>152</v>
      </c>
      <c r="F8" s="447"/>
      <c r="I8" s="449"/>
      <c r="M8" s="449"/>
      <c r="N8" s="445"/>
    </row>
    <row r="9" spans="1:14" ht="15" x14ac:dyDescent="0.25">
      <c r="A9" s="446" t="s">
        <v>239</v>
      </c>
      <c r="F9" s="450"/>
      <c r="G9" s="451"/>
      <c r="H9" s="451"/>
      <c r="I9" s="452"/>
      <c r="M9" s="449"/>
      <c r="N9" s="445"/>
    </row>
    <row r="10" spans="1:14" ht="15" x14ac:dyDescent="0.25">
      <c r="A10" s="446" t="s">
        <v>240</v>
      </c>
      <c r="F10" s="450"/>
      <c r="G10" s="453"/>
      <c r="H10" s="451"/>
      <c r="I10" s="454"/>
      <c r="M10" s="449"/>
      <c r="N10" s="445"/>
    </row>
    <row r="11" spans="1:14" ht="15" x14ac:dyDescent="0.25">
      <c r="A11" s="446" t="s">
        <v>257</v>
      </c>
      <c r="F11" s="450"/>
      <c r="G11" s="451"/>
      <c r="H11" s="451"/>
      <c r="I11" s="452"/>
      <c r="M11" s="449"/>
      <c r="N11" s="445"/>
    </row>
    <row r="12" spans="1:14" ht="15" x14ac:dyDescent="0.25">
      <c r="A12" s="446" t="s">
        <v>715</v>
      </c>
      <c r="F12" s="450"/>
      <c r="G12" s="451"/>
      <c r="H12" s="451"/>
      <c r="I12" s="452"/>
      <c r="M12" s="449"/>
      <c r="N12" s="445"/>
    </row>
    <row r="13" spans="1:14" ht="15" x14ac:dyDescent="0.25">
      <c r="A13" s="446" t="s">
        <v>716</v>
      </c>
      <c r="F13" s="450"/>
      <c r="G13" s="451"/>
      <c r="H13" s="451"/>
      <c r="I13" s="452"/>
      <c r="M13" s="449"/>
      <c r="N13" s="445"/>
    </row>
    <row r="14" spans="1:14" ht="15" x14ac:dyDescent="0.25">
      <c r="A14" s="446" t="s">
        <v>149</v>
      </c>
      <c r="F14" s="450"/>
      <c r="G14" s="451"/>
      <c r="H14" s="451"/>
      <c r="I14" s="452"/>
      <c r="J14" s="451"/>
      <c r="K14" s="451"/>
      <c r="L14" s="451"/>
      <c r="M14" s="452"/>
      <c r="N14" s="445"/>
    </row>
    <row r="15" spans="1:14" ht="14.25" customHeight="1" x14ac:dyDescent="0.25">
      <c r="A15" s="446" t="s">
        <v>92</v>
      </c>
      <c r="F15" s="450"/>
      <c r="G15" s="451"/>
      <c r="H15" s="451"/>
      <c r="I15" s="452"/>
      <c r="J15" s="451"/>
      <c r="K15" s="451"/>
      <c r="L15" s="451"/>
      <c r="M15" s="452"/>
      <c r="N15" s="445"/>
    </row>
    <row r="16" spans="1:14" ht="14.25" customHeight="1" x14ac:dyDescent="0.25">
      <c r="A16" s="446"/>
      <c r="F16" s="450"/>
      <c r="G16" s="451"/>
      <c r="H16" s="451"/>
      <c r="I16" s="452"/>
      <c r="J16" s="451"/>
      <c r="K16" s="451"/>
      <c r="L16" s="451"/>
      <c r="M16" s="452"/>
      <c r="N16" s="445"/>
    </row>
    <row r="17" spans="1:14" ht="15" customHeight="1" x14ac:dyDescent="0.2">
      <c r="F17" s="455"/>
      <c r="G17" s="455"/>
      <c r="H17" s="455"/>
      <c r="I17" s="455"/>
      <c r="J17" s="441"/>
      <c r="K17" s="441"/>
      <c r="L17" s="441"/>
      <c r="M17" s="455"/>
      <c r="N17" s="445"/>
    </row>
    <row r="18" spans="1:14" ht="15" customHeight="1" x14ac:dyDescent="0.25">
      <c r="A18" s="126" t="s">
        <v>108</v>
      </c>
      <c r="F18" s="456"/>
      <c r="G18" s="443">
        <f>SUM(F19:F23)</f>
        <v>0</v>
      </c>
      <c r="H18" s="455"/>
      <c r="I18" s="455"/>
      <c r="J18" s="443">
        <f>SUM(I19:I23)</f>
        <v>0</v>
      </c>
      <c r="K18" s="441"/>
      <c r="L18" s="441"/>
      <c r="M18" s="455"/>
      <c r="N18" s="445">
        <f>SUM(M19:M23)</f>
        <v>0</v>
      </c>
    </row>
    <row r="19" spans="1:14" ht="15" customHeight="1" x14ac:dyDescent="0.25">
      <c r="A19" s="11" t="s">
        <v>146</v>
      </c>
      <c r="F19" s="450"/>
      <c r="G19" s="455"/>
      <c r="H19" s="455"/>
      <c r="I19" s="452"/>
      <c r="J19" s="441"/>
      <c r="K19" s="441"/>
      <c r="L19" s="441"/>
      <c r="M19" s="452"/>
      <c r="N19" s="445"/>
    </row>
    <row r="20" spans="1:14" ht="15" customHeight="1" x14ac:dyDescent="0.25">
      <c r="A20" s="11" t="s">
        <v>144</v>
      </c>
      <c r="F20" s="449"/>
      <c r="H20" s="455"/>
      <c r="I20" s="449"/>
      <c r="J20" s="441"/>
      <c r="K20" s="441"/>
      <c r="L20" s="441"/>
      <c r="M20" s="449"/>
      <c r="N20" s="445"/>
    </row>
    <row r="21" spans="1:14" ht="15" customHeight="1" x14ac:dyDescent="0.25">
      <c r="A21" s="11" t="s">
        <v>142</v>
      </c>
      <c r="F21" s="449"/>
      <c r="G21" s="455"/>
      <c r="H21" s="455"/>
      <c r="I21" s="449"/>
      <c r="J21" s="441"/>
      <c r="K21" s="441"/>
      <c r="L21" s="441"/>
      <c r="M21" s="449"/>
      <c r="N21" s="445"/>
    </row>
    <row r="22" spans="1:14" ht="15" x14ac:dyDescent="0.25">
      <c r="A22" s="11" t="s">
        <v>140</v>
      </c>
      <c r="F22" s="449"/>
      <c r="G22" s="455"/>
      <c r="H22" s="455"/>
      <c r="I22" s="449"/>
      <c r="J22" s="441"/>
      <c r="K22" s="441"/>
      <c r="L22" s="441"/>
      <c r="M22" s="449"/>
      <c r="N22" s="445"/>
    </row>
    <row r="23" spans="1:14" ht="15" x14ac:dyDescent="0.25">
      <c r="A23" s="11" t="s">
        <v>92</v>
      </c>
      <c r="F23" s="449"/>
      <c r="G23" s="455"/>
      <c r="H23" s="455"/>
      <c r="I23" s="449"/>
      <c r="J23" s="441"/>
      <c r="K23" s="441"/>
      <c r="L23" s="441"/>
      <c r="M23" s="449"/>
      <c r="N23" s="445"/>
    </row>
    <row r="24" spans="1:14" ht="15" x14ac:dyDescent="0.25">
      <c r="A24" s="11"/>
      <c r="F24" s="449"/>
      <c r="G24" s="455"/>
      <c r="H24" s="455"/>
      <c r="I24" s="449"/>
      <c r="J24" s="441"/>
      <c r="K24" s="441"/>
      <c r="L24" s="441"/>
      <c r="M24" s="449"/>
      <c r="N24" s="445"/>
    </row>
    <row r="25" spans="1:14" x14ac:dyDescent="0.2">
      <c r="F25" s="456"/>
      <c r="G25" s="455"/>
      <c r="H25" s="455"/>
      <c r="I25" s="455"/>
      <c r="J25" s="441"/>
      <c r="K25" s="441"/>
      <c r="L25" s="441"/>
      <c r="M25" s="455"/>
      <c r="N25" s="445"/>
    </row>
    <row r="26" spans="1:14" ht="15" x14ac:dyDescent="0.25">
      <c r="A26" s="442" t="s">
        <v>138</v>
      </c>
      <c r="G26" s="444">
        <f>SUM(F27:F34)</f>
        <v>0</v>
      </c>
      <c r="J26" s="444">
        <f>SUM(I27:I34)</f>
        <v>0</v>
      </c>
      <c r="N26" s="445">
        <f>SUM(M27:M34)</f>
        <v>0</v>
      </c>
    </row>
    <row r="27" spans="1:14" ht="15" x14ac:dyDescent="0.25">
      <c r="A27" s="446" t="s">
        <v>137</v>
      </c>
      <c r="F27" s="449"/>
      <c r="I27" s="449"/>
      <c r="M27" s="449"/>
      <c r="N27" s="445"/>
    </row>
    <row r="28" spans="1:14" ht="15" x14ac:dyDescent="0.25">
      <c r="A28" s="446" t="s">
        <v>241</v>
      </c>
      <c r="F28" s="449"/>
      <c r="G28" s="457"/>
      <c r="I28" s="452"/>
      <c r="K28" s="453"/>
      <c r="M28" s="449"/>
      <c r="N28" s="445"/>
    </row>
    <row r="29" spans="1:14" ht="15" x14ac:dyDescent="0.25">
      <c r="A29" s="446" t="s">
        <v>242</v>
      </c>
      <c r="F29" s="449"/>
      <c r="I29" s="449"/>
      <c r="M29" s="449"/>
      <c r="N29" s="445"/>
    </row>
    <row r="30" spans="1:14" ht="15" x14ac:dyDescent="0.25">
      <c r="A30" s="446" t="s">
        <v>243</v>
      </c>
      <c r="F30" s="449"/>
      <c r="I30" s="449"/>
      <c r="M30" s="449"/>
      <c r="N30" s="445"/>
    </row>
    <row r="31" spans="1:14" ht="15" x14ac:dyDescent="0.25">
      <c r="A31" s="446" t="s">
        <v>244</v>
      </c>
      <c r="F31" s="449"/>
      <c r="I31" s="449"/>
      <c r="M31" s="449"/>
      <c r="N31" s="445"/>
    </row>
    <row r="32" spans="1:14" ht="15" x14ac:dyDescent="0.25">
      <c r="A32" s="446" t="s">
        <v>245</v>
      </c>
      <c r="F32" s="452"/>
      <c r="G32" s="451"/>
      <c r="H32" s="451"/>
      <c r="I32" s="452"/>
      <c r="M32" s="449"/>
      <c r="N32" s="445"/>
    </row>
    <row r="33" spans="1:14" ht="15" x14ac:dyDescent="0.25">
      <c r="A33" s="446" t="s">
        <v>131</v>
      </c>
      <c r="F33" s="452"/>
      <c r="G33" s="451"/>
      <c r="H33" s="451"/>
      <c r="I33" s="452"/>
      <c r="M33" s="449"/>
      <c r="N33" s="445"/>
    </row>
    <row r="34" spans="1:14" ht="15" x14ac:dyDescent="0.25">
      <c r="A34" s="446" t="s">
        <v>246</v>
      </c>
      <c r="F34" s="454"/>
      <c r="G34" s="451"/>
      <c r="H34" s="451"/>
      <c r="I34" s="454"/>
      <c r="J34" s="451"/>
      <c r="K34" s="451"/>
      <c r="L34" s="451"/>
      <c r="M34" s="452"/>
      <c r="N34" s="445"/>
    </row>
    <row r="35" spans="1:14" ht="15" x14ac:dyDescent="0.25">
      <c r="A35" s="446"/>
      <c r="G35" s="448"/>
      <c r="J35" s="448"/>
      <c r="N35" s="445"/>
    </row>
    <row r="36" spans="1:14" ht="15" x14ac:dyDescent="0.25">
      <c r="A36" s="442" t="s">
        <v>261</v>
      </c>
      <c r="G36" s="445">
        <f>SUM(F37:F39)</f>
        <v>0</v>
      </c>
      <c r="J36" s="445">
        <f>SUM(I37:I39)</f>
        <v>0</v>
      </c>
      <c r="N36" s="445">
        <f>SUM(M37:M39)</f>
        <v>0</v>
      </c>
    </row>
    <row r="37" spans="1:14" ht="15" x14ac:dyDescent="0.25">
      <c r="A37" s="446" t="s">
        <v>247</v>
      </c>
      <c r="F37" s="449"/>
      <c r="I37" s="449"/>
      <c r="M37" s="449"/>
      <c r="N37" s="445"/>
    </row>
    <row r="38" spans="1:14" ht="15" x14ac:dyDescent="0.25">
      <c r="A38" s="446" t="s">
        <v>248</v>
      </c>
      <c r="F38" s="449"/>
      <c r="I38" s="449"/>
      <c r="M38" s="449"/>
      <c r="N38" s="445"/>
    </row>
    <row r="39" spans="1:14" ht="15" x14ac:dyDescent="0.25">
      <c r="A39" s="446" t="s">
        <v>249</v>
      </c>
      <c r="F39" s="452"/>
      <c r="G39" s="451"/>
      <c r="H39" s="451"/>
      <c r="I39" s="452"/>
      <c r="J39" s="451"/>
      <c r="K39" s="451"/>
      <c r="L39" s="451"/>
      <c r="M39" s="452"/>
      <c r="N39" s="445"/>
    </row>
    <row r="40" spans="1:14" ht="15" x14ac:dyDescent="0.25">
      <c r="A40" s="446"/>
      <c r="N40" s="445"/>
    </row>
    <row r="41" spans="1:14" ht="15" x14ac:dyDescent="0.25">
      <c r="A41" s="442" t="s">
        <v>128</v>
      </c>
      <c r="G41" s="444">
        <f>SUM(F42:F44)</f>
        <v>0</v>
      </c>
      <c r="J41" s="444">
        <f>SUM(I42:I44)</f>
        <v>0</v>
      </c>
      <c r="N41" s="445">
        <f>SUM(M42:M44)</f>
        <v>0</v>
      </c>
    </row>
    <row r="42" spans="1:14" ht="15" x14ac:dyDescent="0.25">
      <c r="A42" s="446" t="s">
        <v>250</v>
      </c>
      <c r="F42" s="449"/>
      <c r="I42" s="449"/>
      <c r="M42" s="449"/>
      <c r="N42" s="445"/>
    </row>
    <row r="43" spans="1:14" ht="15" x14ac:dyDescent="0.25">
      <c r="A43" s="446" t="s">
        <v>251</v>
      </c>
      <c r="F43" s="449"/>
      <c r="I43" s="449"/>
      <c r="M43" s="449"/>
      <c r="N43" s="445"/>
    </row>
    <row r="44" spans="1:14" ht="15" x14ac:dyDescent="0.25">
      <c r="A44" s="446" t="s">
        <v>252</v>
      </c>
      <c r="F44" s="454"/>
      <c r="G44" s="451"/>
      <c r="H44" s="451"/>
      <c r="I44" s="458"/>
      <c r="J44" s="451"/>
      <c r="K44" s="451"/>
      <c r="L44" s="451"/>
      <c r="M44" s="452"/>
    </row>
    <row r="45" spans="1:14" ht="15" x14ac:dyDescent="0.25">
      <c r="A45" s="446"/>
    </row>
    <row r="46" spans="1:14" ht="15" x14ac:dyDescent="0.25">
      <c r="A46" s="459" t="s">
        <v>253</v>
      </c>
      <c r="B46" s="459"/>
      <c r="C46" s="459"/>
      <c r="D46" s="459"/>
      <c r="E46" s="459"/>
      <c r="F46" s="459"/>
      <c r="G46" s="459">
        <f>SUM(G6:G45)</f>
        <v>0</v>
      </c>
      <c r="H46" s="459"/>
      <c r="I46" s="459"/>
      <c r="J46" s="459">
        <f>SUM(J6:J45)</f>
        <v>0</v>
      </c>
      <c r="K46" s="459"/>
      <c r="M46" s="460"/>
      <c r="N46" s="459">
        <f>SUM(N6:N45)</f>
        <v>0</v>
      </c>
    </row>
    <row r="47" spans="1:14" ht="15" x14ac:dyDescent="0.25">
      <c r="A47" s="446"/>
    </row>
    <row r="48" spans="1:14" ht="15" x14ac:dyDescent="0.25">
      <c r="A48" s="446"/>
    </row>
    <row r="49" spans="1:14" ht="15" x14ac:dyDescent="0.25">
      <c r="A49" s="438" t="s">
        <v>254</v>
      </c>
      <c r="B49" s="438"/>
      <c r="C49" s="438"/>
      <c r="D49" s="438"/>
      <c r="E49" s="438"/>
      <c r="F49" s="438"/>
      <c r="G49" s="438"/>
      <c r="H49" s="438"/>
      <c r="I49" s="438"/>
      <c r="J49" s="438"/>
      <c r="K49" s="438"/>
      <c r="M49" s="439"/>
      <c r="N49" s="439"/>
    </row>
    <row r="50" spans="1:14" ht="15" x14ac:dyDescent="0.25">
      <c r="A50" s="446"/>
    </row>
    <row r="51" spans="1:14" ht="15" x14ac:dyDescent="0.25">
      <c r="A51" s="126" t="s">
        <v>155</v>
      </c>
      <c r="F51" s="441"/>
      <c r="G51" s="445">
        <f>SUM(F51:F55)</f>
        <v>0</v>
      </c>
      <c r="I51" s="441"/>
      <c r="J51" s="445">
        <f>SUM(I51:I55)</f>
        <v>0</v>
      </c>
      <c r="M51" s="441"/>
      <c r="N51" s="445">
        <f>SUM(M51:M55)</f>
        <v>0</v>
      </c>
    </row>
    <row r="52" spans="1:14" ht="15" x14ac:dyDescent="0.25">
      <c r="A52" s="11" t="s">
        <v>153</v>
      </c>
      <c r="F52" s="449"/>
      <c r="I52" s="449"/>
      <c r="J52" s="445"/>
      <c r="M52" s="449"/>
      <c r="N52" s="445"/>
    </row>
    <row r="53" spans="1:14" ht="15" x14ac:dyDescent="0.25">
      <c r="A53" s="11" t="s">
        <v>151</v>
      </c>
      <c r="F53" s="461"/>
      <c r="I53" s="461"/>
      <c r="J53" s="445"/>
      <c r="M53" s="449"/>
      <c r="N53" s="445"/>
    </row>
    <row r="54" spans="1:14" ht="15" x14ac:dyDescent="0.25">
      <c r="A54" s="11" t="s">
        <v>135</v>
      </c>
      <c r="F54" s="461"/>
      <c r="I54" s="461"/>
      <c r="J54" s="445"/>
      <c r="M54" s="449"/>
      <c r="N54" s="445"/>
    </row>
    <row r="55" spans="1:14" ht="15" x14ac:dyDescent="0.25">
      <c r="A55" s="11" t="s">
        <v>92</v>
      </c>
      <c r="F55" s="449"/>
      <c r="I55" s="462"/>
      <c r="J55" s="445"/>
      <c r="M55" s="449"/>
      <c r="N55" s="445"/>
    </row>
    <row r="56" spans="1:14" ht="15" x14ac:dyDescent="0.25">
      <c r="A56" s="11"/>
      <c r="F56" s="441"/>
      <c r="G56" s="441"/>
      <c r="H56" s="441"/>
      <c r="I56" s="441"/>
      <c r="J56" s="445"/>
      <c r="N56" s="445"/>
    </row>
    <row r="57" spans="1:14" ht="15" x14ac:dyDescent="0.25">
      <c r="A57" s="126" t="s">
        <v>148</v>
      </c>
      <c r="F57" s="441"/>
      <c r="G57" s="445">
        <f>SUM(F58:F63)</f>
        <v>0</v>
      </c>
      <c r="H57" s="441"/>
      <c r="I57" s="441"/>
      <c r="J57" s="445">
        <f>SUM(I58:I63)</f>
        <v>0</v>
      </c>
      <c r="N57" s="445">
        <f>SUM(M58:M63)</f>
        <v>0</v>
      </c>
    </row>
    <row r="58" spans="1:14" ht="15" x14ac:dyDescent="0.25">
      <c r="A58" s="11" t="s">
        <v>147</v>
      </c>
      <c r="F58" s="461"/>
      <c r="I58" s="461"/>
      <c r="J58" s="445"/>
      <c r="M58" s="449"/>
      <c r="N58" s="445"/>
    </row>
    <row r="59" spans="1:14" ht="15" x14ac:dyDescent="0.25">
      <c r="A59" s="11" t="s">
        <v>145</v>
      </c>
      <c r="F59" s="449"/>
      <c r="I59" s="449"/>
      <c r="J59" s="445"/>
      <c r="M59" s="449"/>
      <c r="N59" s="445"/>
    </row>
    <row r="60" spans="1:14" ht="15" x14ac:dyDescent="0.25">
      <c r="A60" s="11" t="s">
        <v>143</v>
      </c>
      <c r="F60" s="449"/>
      <c r="I60" s="449"/>
      <c r="J60" s="445"/>
      <c r="M60" s="449"/>
      <c r="N60" s="445"/>
    </row>
    <row r="61" spans="1:14" ht="15" x14ac:dyDescent="0.25">
      <c r="A61" s="11" t="s">
        <v>141</v>
      </c>
      <c r="F61" s="452"/>
      <c r="G61" s="451"/>
      <c r="H61" s="451"/>
      <c r="I61" s="452"/>
      <c r="J61" s="445"/>
      <c r="M61" s="449"/>
      <c r="N61" s="445"/>
    </row>
    <row r="62" spans="1:14" ht="15" x14ac:dyDescent="0.25">
      <c r="A62" s="11" t="s">
        <v>139</v>
      </c>
      <c r="F62" s="449"/>
      <c r="G62" s="445"/>
      <c r="I62" s="449"/>
      <c r="J62" s="445"/>
      <c r="M62" s="449"/>
      <c r="N62" s="445"/>
    </row>
    <row r="63" spans="1:14" ht="15" x14ac:dyDescent="0.25">
      <c r="A63" s="11" t="s">
        <v>92</v>
      </c>
      <c r="F63" s="449"/>
      <c r="G63" s="445"/>
      <c r="I63" s="449"/>
      <c r="J63" s="445"/>
      <c r="M63" s="449"/>
      <c r="N63" s="445"/>
    </row>
    <row r="64" spans="1:14" ht="15" x14ac:dyDescent="0.25">
      <c r="A64" s="11"/>
      <c r="G64" s="445"/>
      <c r="J64" s="445"/>
      <c r="N64" s="445"/>
    </row>
    <row r="65" spans="1:14" ht="15" x14ac:dyDescent="0.25">
      <c r="A65" s="126" t="s">
        <v>136</v>
      </c>
      <c r="F65" s="441"/>
      <c r="G65" s="445">
        <f>SUM(F66:F68)</f>
        <v>0</v>
      </c>
      <c r="H65" s="441"/>
      <c r="I65" s="441"/>
      <c r="J65" s="445">
        <f>SUM(I66:I68)</f>
        <v>0</v>
      </c>
      <c r="K65" s="441"/>
      <c r="L65" s="441"/>
      <c r="M65" s="441"/>
      <c r="N65" s="445">
        <f>SUM(M66:M68)</f>
        <v>0</v>
      </c>
    </row>
    <row r="66" spans="1:14" ht="15" x14ac:dyDescent="0.25">
      <c r="A66" s="11" t="s">
        <v>134</v>
      </c>
      <c r="F66" s="449"/>
      <c r="I66" s="449"/>
      <c r="J66" s="441"/>
      <c r="M66" s="449"/>
    </row>
    <row r="67" spans="1:14" ht="15" x14ac:dyDescent="0.25">
      <c r="A67" s="11" t="s">
        <v>132</v>
      </c>
      <c r="F67" s="461"/>
      <c r="I67" s="461"/>
      <c r="J67" s="441"/>
      <c r="M67" s="449"/>
    </row>
    <row r="68" spans="1:14" ht="15" x14ac:dyDescent="0.25">
      <c r="A68" s="11" t="s">
        <v>92</v>
      </c>
      <c r="F68" s="461"/>
      <c r="I68" s="461"/>
      <c r="J68" s="441"/>
      <c r="M68" s="449"/>
    </row>
    <row r="69" spans="1:14" ht="15" x14ac:dyDescent="0.25">
      <c r="A69" s="446"/>
      <c r="C69" s="463"/>
      <c r="F69" s="441"/>
      <c r="G69" s="441"/>
      <c r="H69" s="441"/>
      <c r="I69" s="464"/>
      <c r="J69" s="465"/>
      <c r="K69" s="441"/>
      <c r="L69" s="441"/>
      <c r="M69" s="441"/>
    </row>
    <row r="70" spans="1:14" ht="15" x14ac:dyDescent="0.25">
      <c r="A70" s="446"/>
    </row>
    <row r="71" spans="1:14" ht="15" x14ac:dyDescent="0.25">
      <c r="A71" s="459" t="s">
        <v>255</v>
      </c>
      <c r="B71" s="459"/>
      <c r="C71" s="459"/>
      <c r="D71" s="459"/>
      <c r="E71" s="459"/>
      <c r="F71" s="459"/>
      <c r="G71" s="459">
        <f>SUM(G51:G68)</f>
        <v>0</v>
      </c>
      <c r="H71" s="459"/>
      <c r="I71" s="459"/>
      <c r="J71" s="459">
        <f>SUM(J51:J68)</f>
        <v>0</v>
      </c>
      <c r="K71" s="459"/>
      <c r="M71" s="460"/>
      <c r="N71" s="459">
        <f>SUM(N51:N68)</f>
        <v>0</v>
      </c>
    </row>
    <row r="72" spans="1:14" ht="15" x14ac:dyDescent="0.25">
      <c r="A72" s="446"/>
    </row>
    <row r="73" spans="1:14" ht="15" x14ac:dyDescent="0.25">
      <c r="A73" s="466" t="s">
        <v>256</v>
      </c>
      <c r="B73" s="466"/>
      <c r="C73" s="466"/>
      <c r="D73" s="466"/>
      <c r="E73" s="466"/>
      <c r="F73" s="466"/>
      <c r="G73" s="467">
        <f>+G46-G71</f>
        <v>0</v>
      </c>
      <c r="H73" s="466"/>
      <c r="I73" s="466"/>
      <c r="J73" s="468">
        <f>+J46-J71</f>
        <v>0</v>
      </c>
      <c r="K73" s="466"/>
      <c r="M73" s="466"/>
      <c r="N73" s="468">
        <f>SUM(N51:N68)</f>
        <v>0</v>
      </c>
    </row>
    <row r="77" spans="1:14" ht="15" x14ac:dyDescent="0.25">
      <c r="A77" s="438" t="s">
        <v>264</v>
      </c>
      <c r="B77" s="438"/>
      <c r="C77" s="438"/>
      <c r="D77" s="438"/>
      <c r="E77" s="438"/>
      <c r="F77" s="438"/>
      <c r="G77" s="438"/>
      <c r="H77" s="438"/>
      <c r="I77" s="438"/>
      <c r="J77" s="438"/>
      <c r="K77" s="438"/>
    </row>
    <row r="79" spans="1:14" ht="15" x14ac:dyDescent="0.25">
      <c r="A79" s="432" t="s">
        <v>388</v>
      </c>
      <c r="B79" s="432"/>
      <c r="C79" s="432"/>
      <c r="D79" s="432"/>
      <c r="E79" s="432"/>
      <c r="F79" s="432"/>
      <c r="G79" s="469">
        <f>+F80+F81-F82</f>
        <v>0</v>
      </c>
    </row>
    <row r="80" spans="1:14" ht="15" x14ac:dyDescent="0.25">
      <c r="A80" s="446" t="s">
        <v>262</v>
      </c>
      <c r="B80" s="446"/>
      <c r="C80" s="446"/>
      <c r="D80" s="446"/>
      <c r="E80" s="446"/>
      <c r="F80" s="470"/>
      <c r="G80" s="471"/>
      <c r="H80" s="446"/>
    </row>
    <row r="81" spans="1:8" ht="15" x14ac:dyDescent="0.25">
      <c r="A81" s="446" t="s">
        <v>358</v>
      </c>
      <c r="B81" s="446"/>
      <c r="C81" s="446"/>
      <c r="D81" s="446"/>
      <c r="E81" s="446"/>
      <c r="F81" s="472"/>
      <c r="G81" s="471"/>
      <c r="H81" s="446"/>
    </row>
    <row r="82" spans="1:8" ht="15" x14ac:dyDescent="0.25">
      <c r="A82" s="446"/>
      <c r="B82" s="446"/>
      <c r="C82" s="446"/>
      <c r="D82" s="446"/>
      <c r="E82" s="446"/>
      <c r="F82" s="446"/>
      <c r="G82" s="471"/>
      <c r="H82" s="446"/>
    </row>
    <row r="83" spans="1:8" ht="15" x14ac:dyDescent="0.25">
      <c r="A83" s="432" t="s">
        <v>359</v>
      </c>
      <c r="B83" s="432"/>
      <c r="C83" s="432"/>
      <c r="D83" s="432"/>
      <c r="E83" s="432"/>
      <c r="F83" s="432"/>
      <c r="G83" s="469">
        <f>+F84+F85-F86</f>
        <v>0</v>
      </c>
      <c r="H83" s="446"/>
    </row>
    <row r="84" spans="1:8" ht="15" x14ac:dyDescent="0.25">
      <c r="A84" s="446"/>
      <c r="B84" s="446" t="s">
        <v>360</v>
      </c>
      <c r="C84" s="446"/>
      <c r="D84" s="446"/>
      <c r="E84" s="446"/>
      <c r="F84" s="470"/>
      <c r="G84" s="471"/>
      <c r="H84" s="446"/>
    </row>
    <row r="85" spans="1:8" ht="15" x14ac:dyDescent="0.25">
      <c r="A85" s="446"/>
      <c r="B85" s="446" t="s">
        <v>361</v>
      </c>
      <c r="C85" s="446"/>
      <c r="D85" s="446"/>
      <c r="E85" s="446"/>
      <c r="F85" s="470"/>
      <c r="G85" s="471"/>
      <c r="H85" s="446"/>
    </row>
    <row r="86" spans="1:8" ht="15" x14ac:dyDescent="0.25">
      <c r="A86" s="446"/>
      <c r="B86" s="446" t="s">
        <v>362</v>
      </c>
      <c r="C86" s="446"/>
      <c r="D86" s="446"/>
      <c r="E86" s="446"/>
      <c r="F86" s="472">
        <v>0</v>
      </c>
      <c r="G86" s="471"/>
      <c r="H86" s="446"/>
    </row>
    <row r="87" spans="1:8" ht="15" x14ac:dyDescent="0.25">
      <c r="A87" s="446"/>
      <c r="B87" s="446"/>
      <c r="C87" s="446"/>
      <c r="D87" s="446"/>
      <c r="E87" s="446"/>
      <c r="F87" s="446"/>
      <c r="G87" s="471"/>
      <c r="H87" s="446"/>
    </row>
    <row r="88" spans="1:8" ht="15" x14ac:dyDescent="0.25">
      <c r="A88" s="432" t="s">
        <v>363</v>
      </c>
      <c r="B88" s="432"/>
      <c r="C88" s="432"/>
      <c r="D88" s="432"/>
      <c r="E88" s="432"/>
      <c r="F88" s="432"/>
      <c r="G88" s="469">
        <f>SUM(F89:F107)</f>
        <v>0</v>
      </c>
      <c r="H88" s="446"/>
    </row>
    <row r="89" spans="1:8" ht="15" x14ac:dyDescent="0.25">
      <c r="A89" s="446"/>
      <c r="B89" s="446" t="s">
        <v>364</v>
      </c>
      <c r="C89" s="446"/>
      <c r="D89" s="446"/>
      <c r="E89" s="446"/>
      <c r="F89" s="473"/>
      <c r="G89" s="471"/>
      <c r="H89" s="446"/>
    </row>
    <row r="90" spans="1:8" ht="15" x14ac:dyDescent="0.25">
      <c r="A90" s="446"/>
      <c r="B90" s="446" t="s">
        <v>365</v>
      </c>
      <c r="C90" s="446"/>
      <c r="D90" s="446"/>
      <c r="E90" s="446"/>
      <c r="F90" s="473"/>
      <c r="G90" s="471"/>
      <c r="H90" s="446"/>
    </row>
    <row r="91" spans="1:8" ht="15" x14ac:dyDescent="0.25">
      <c r="A91" s="446"/>
      <c r="B91" s="446" t="s">
        <v>366</v>
      </c>
      <c r="C91" s="446"/>
      <c r="D91" s="446"/>
      <c r="E91" s="446"/>
      <c r="F91" s="473"/>
      <c r="G91" s="471"/>
      <c r="H91" s="446"/>
    </row>
    <row r="92" spans="1:8" ht="15" x14ac:dyDescent="0.25">
      <c r="A92" s="446"/>
      <c r="B92" s="446" t="s">
        <v>367</v>
      </c>
      <c r="C92" s="446"/>
      <c r="D92" s="446"/>
      <c r="E92" s="446"/>
      <c r="F92" s="473"/>
      <c r="G92" s="471"/>
      <c r="H92" s="446"/>
    </row>
    <row r="93" spans="1:8" ht="15" x14ac:dyDescent="0.25">
      <c r="A93" s="446"/>
      <c r="B93" s="446" t="s">
        <v>368</v>
      </c>
      <c r="C93" s="446"/>
      <c r="D93" s="446"/>
      <c r="E93" s="446"/>
      <c r="F93" s="473"/>
      <c r="G93" s="471"/>
      <c r="H93" s="446"/>
    </row>
    <row r="94" spans="1:8" ht="15" x14ac:dyDescent="0.25">
      <c r="A94" s="446"/>
      <c r="B94" s="446" t="s">
        <v>369</v>
      </c>
      <c r="C94" s="446"/>
      <c r="D94" s="446"/>
      <c r="E94" s="446"/>
      <c r="F94" s="473"/>
      <c r="G94" s="471"/>
      <c r="H94" s="446"/>
    </row>
    <row r="95" spans="1:8" ht="15" x14ac:dyDescent="0.25">
      <c r="A95" s="446"/>
      <c r="B95" s="446" t="s">
        <v>370</v>
      </c>
      <c r="C95" s="446"/>
      <c r="D95" s="446"/>
      <c r="E95" s="446"/>
      <c r="F95" s="473"/>
      <c r="G95" s="471"/>
      <c r="H95" s="446"/>
    </row>
    <row r="96" spans="1:8" ht="15" x14ac:dyDescent="0.25">
      <c r="A96" s="446"/>
      <c r="B96" s="446" t="s">
        <v>371</v>
      </c>
      <c r="C96" s="446"/>
      <c r="D96" s="446"/>
      <c r="E96" s="446"/>
      <c r="F96" s="473"/>
      <c r="G96" s="471"/>
      <c r="H96" s="446"/>
    </row>
    <row r="97" spans="1:8" ht="15" x14ac:dyDescent="0.25">
      <c r="A97" s="446"/>
      <c r="B97" s="446" t="s">
        <v>372</v>
      </c>
      <c r="C97" s="446"/>
      <c r="D97" s="446"/>
      <c r="E97" s="446"/>
      <c r="F97" s="473"/>
      <c r="G97" s="471"/>
      <c r="H97" s="446"/>
    </row>
    <row r="98" spans="1:8" ht="15" x14ac:dyDescent="0.25">
      <c r="A98" s="446"/>
      <c r="B98" s="446" t="s">
        <v>373</v>
      </c>
      <c r="C98" s="446"/>
      <c r="D98" s="446"/>
      <c r="E98" s="446"/>
      <c r="F98" s="473"/>
      <c r="G98" s="471"/>
      <c r="H98" s="446"/>
    </row>
    <row r="99" spans="1:8" ht="15" x14ac:dyDescent="0.25">
      <c r="A99" s="446"/>
      <c r="B99" s="446" t="s">
        <v>14</v>
      </c>
      <c r="C99" s="446"/>
      <c r="D99" s="446"/>
      <c r="E99" s="446"/>
      <c r="F99" s="473"/>
      <c r="G99" s="471"/>
      <c r="H99" s="446"/>
    </row>
    <row r="100" spans="1:8" ht="15" x14ac:dyDescent="0.25">
      <c r="A100" s="446"/>
      <c r="B100" s="446" t="s">
        <v>374</v>
      </c>
      <c r="C100" s="446"/>
      <c r="D100" s="446"/>
      <c r="E100" s="446"/>
      <c r="F100" s="473"/>
      <c r="G100" s="471"/>
      <c r="H100" s="446"/>
    </row>
    <row r="101" spans="1:8" ht="15" x14ac:dyDescent="0.25">
      <c r="A101" s="446"/>
      <c r="B101" s="446" t="s">
        <v>375</v>
      </c>
      <c r="C101" s="446"/>
      <c r="D101" s="446"/>
      <c r="E101" s="446"/>
      <c r="F101" s="473"/>
      <c r="G101" s="471"/>
      <c r="H101" s="446"/>
    </row>
    <row r="102" spans="1:8" ht="15" x14ac:dyDescent="0.25">
      <c r="A102" s="446"/>
      <c r="B102" s="446" t="s">
        <v>376</v>
      </c>
      <c r="C102" s="446"/>
      <c r="D102" s="446"/>
      <c r="E102" s="446"/>
      <c r="F102" s="473"/>
      <c r="G102" s="471"/>
      <c r="H102" s="446"/>
    </row>
    <row r="103" spans="1:8" ht="15" x14ac:dyDescent="0.25">
      <c r="A103" s="446"/>
      <c r="B103" s="446" t="s">
        <v>377</v>
      </c>
      <c r="C103" s="446"/>
      <c r="D103" s="446"/>
      <c r="E103" s="446"/>
      <c r="F103" s="473"/>
      <c r="G103" s="471"/>
      <c r="H103" s="446"/>
    </row>
    <row r="104" spans="1:8" ht="15" x14ac:dyDescent="0.25">
      <c r="A104" s="446"/>
      <c r="B104" s="446" t="s">
        <v>378</v>
      </c>
      <c r="C104" s="446"/>
      <c r="D104" s="446"/>
      <c r="E104" s="446"/>
      <c r="F104" s="473"/>
      <c r="G104" s="471"/>
      <c r="H104" s="446"/>
    </row>
    <row r="105" spans="1:8" ht="15" x14ac:dyDescent="0.25">
      <c r="A105" s="446"/>
      <c r="B105" s="446" t="s">
        <v>379</v>
      </c>
      <c r="C105" s="446"/>
      <c r="D105" s="446"/>
      <c r="E105" s="446"/>
      <c r="F105" s="473"/>
      <c r="G105" s="471"/>
      <c r="H105" s="446"/>
    </row>
    <row r="106" spans="1:8" ht="15" x14ac:dyDescent="0.25">
      <c r="A106" s="446"/>
      <c r="B106" s="446" t="s">
        <v>380</v>
      </c>
      <c r="C106" s="446"/>
      <c r="D106" s="446"/>
      <c r="E106" s="446"/>
      <c r="F106" s="474"/>
      <c r="G106" s="471"/>
      <c r="H106" s="446"/>
    </row>
    <row r="107" spans="1:8" ht="15" x14ac:dyDescent="0.25">
      <c r="A107" s="446"/>
      <c r="B107" s="475"/>
      <c r="C107" s="446"/>
      <c r="D107" s="446"/>
      <c r="E107" s="446"/>
      <c r="F107" s="476"/>
      <c r="G107" s="471"/>
      <c r="H107" s="446"/>
    </row>
    <row r="108" spans="1:8" ht="15" x14ac:dyDescent="0.25">
      <c r="A108" s="446"/>
      <c r="B108" s="446"/>
      <c r="C108" s="446"/>
      <c r="D108" s="446"/>
      <c r="E108" s="446"/>
      <c r="F108" s="476"/>
      <c r="G108" s="471"/>
      <c r="H108" s="446"/>
    </row>
    <row r="109" spans="1:8" ht="15" x14ac:dyDescent="0.25">
      <c r="A109" s="432" t="s">
        <v>381</v>
      </c>
      <c r="B109" s="432"/>
      <c r="C109" s="432"/>
      <c r="D109" s="432"/>
      <c r="E109" s="432"/>
      <c r="F109" s="432"/>
      <c r="G109" s="469">
        <f>SUM(F110:F111)</f>
        <v>0</v>
      </c>
      <c r="H109" s="446"/>
    </row>
    <row r="110" spans="1:8" ht="15" x14ac:dyDescent="0.25">
      <c r="A110" s="446"/>
      <c r="B110" s="446" t="s">
        <v>382</v>
      </c>
      <c r="C110" s="446"/>
      <c r="D110" s="446"/>
      <c r="E110" s="446"/>
      <c r="F110" s="473"/>
      <c r="G110" s="471"/>
      <c r="H110" s="446"/>
    </row>
    <row r="111" spans="1:8" ht="15" x14ac:dyDescent="0.25">
      <c r="A111" s="446"/>
      <c r="B111" s="446" t="s">
        <v>383</v>
      </c>
      <c r="C111" s="446"/>
      <c r="D111" s="446"/>
      <c r="E111" s="446"/>
      <c r="F111" s="474"/>
      <c r="G111" s="471"/>
      <c r="H111" s="446"/>
    </row>
    <row r="112" spans="1:8" ht="15" x14ac:dyDescent="0.25">
      <c r="A112" s="446"/>
      <c r="B112" s="446"/>
      <c r="C112" s="446"/>
      <c r="D112" s="446"/>
      <c r="E112" s="446"/>
      <c r="F112" s="446"/>
      <c r="G112" s="471"/>
      <c r="H112" s="446"/>
    </row>
    <row r="113" spans="1:8" ht="15" x14ac:dyDescent="0.25">
      <c r="A113" s="446"/>
      <c r="B113" s="446"/>
      <c r="C113" s="446"/>
      <c r="D113" s="446"/>
      <c r="E113" s="446"/>
      <c r="F113" s="446"/>
      <c r="G113" s="471"/>
      <c r="H113" s="446"/>
    </row>
    <row r="114" spans="1:8" ht="15" x14ac:dyDescent="0.25">
      <c r="A114" s="432" t="s">
        <v>384</v>
      </c>
      <c r="B114" s="432"/>
      <c r="C114" s="432"/>
      <c r="D114" s="432"/>
      <c r="E114" s="432"/>
      <c r="F114" s="432"/>
      <c r="G114" s="469">
        <v>0</v>
      </c>
      <c r="H114" s="446"/>
    </row>
    <row r="115" spans="1:8" ht="15" x14ac:dyDescent="0.25">
      <c r="A115" s="446"/>
      <c r="B115" s="446"/>
      <c r="C115" s="446"/>
      <c r="D115" s="446"/>
      <c r="E115" s="446"/>
      <c r="F115" s="446"/>
      <c r="G115" s="446"/>
      <c r="H115" s="446"/>
    </row>
    <row r="116" spans="1:8" ht="15" x14ac:dyDescent="0.25">
      <c r="A116" s="446"/>
      <c r="B116" s="446"/>
      <c r="C116" s="446"/>
      <c r="D116" s="446"/>
      <c r="E116" s="446"/>
      <c r="F116" s="446"/>
      <c r="G116" s="446"/>
      <c r="H116" s="446"/>
    </row>
    <row r="117" spans="1:8" ht="15" x14ac:dyDescent="0.25">
      <c r="A117" s="459" t="s">
        <v>385</v>
      </c>
      <c r="B117" s="477"/>
      <c r="C117" s="477"/>
      <c r="D117" s="477"/>
      <c r="E117" s="477"/>
      <c r="F117" s="477"/>
      <c r="G117" s="478">
        <f>+G79-G83-G88+G109-G114</f>
        <v>0</v>
      </c>
      <c r="H117" s="446"/>
    </row>
    <row r="118" spans="1:8" ht="15" x14ac:dyDescent="0.25">
      <c r="A118" s="446"/>
      <c r="B118" s="446"/>
      <c r="C118" s="446"/>
      <c r="D118" s="446"/>
      <c r="E118" s="446"/>
      <c r="F118" s="446"/>
      <c r="G118" s="471"/>
      <c r="H118" s="479" t="s">
        <v>386</v>
      </c>
    </row>
    <row r="119" spans="1:8" ht="30" x14ac:dyDescent="0.25">
      <c r="A119" s="438" t="s">
        <v>387</v>
      </c>
      <c r="B119" s="438"/>
      <c r="C119" s="438"/>
      <c r="D119" s="438"/>
      <c r="E119" s="438"/>
      <c r="F119" s="438"/>
      <c r="G119" s="480">
        <v>0</v>
      </c>
      <c r="H119" s="479" t="s">
        <v>723</v>
      </c>
    </row>
    <row r="120" spans="1:8" ht="15" x14ac:dyDescent="0.25">
      <c r="A120" s="446"/>
      <c r="B120" s="446"/>
      <c r="C120" s="446"/>
      <c r="D120" s="446"/>
      <c r="E120" s="446"/>
      <c r="F120" s="446"/>
      <c r="G120" s="471"/>
      <c r="H120" s="446"/>
    </row>
    <row r="121" spans="1:8" ht="15" x14ac:dyDescent="0.25">
      <c r="A121" s="446"/>
      <c r="B121" s="446"/>
      <c r="C121" s="446"/>
      <c r="D121" s="446"/>
      <c r="E121" s="446"/>
      <c r="F121" s="446"/>
      <c r="G121" s="471"/>
      <c r="H121" s="446"/>
    </row>
    <row r="122" spans="1:8" ht="15" x14ac:dyDescent="0.25">
      <c r="A122" s="466" t="s">
        <v>428</v>
      </c>
      <c r="B122" s="466"/>
      <c r="C122" s="466"/>
      <c r="D122" s="466"/>
      <c r="E122" s="466"/>
      <c r="F122" s="466"/>
      <c r="G122" s="481">
        <f>+G117+G119</f>
        <v>0</v>
      </c>
      <c r="H122" s="446"/>
    </row>
    <row r="124" spans="1:8" ht="13.5" thickBot="1" x14ac:dyDescent="0.25">
      <c r="A124" s="482" t="s">
        <v>427</v>
      </c>
      <c r="B124" s="482"/>
      <c r="C124" s="482"/>
      <c r="D124" s="482"/>
      <c r="E124" s="482"/>
      <c r="F124" s="483"/>
      <c r="G124" s="484">
        <f>G122*F124</f>
        <v>0</v>
      </c>
    </row>
  </sheetData>
  <sheetProtection password="CF2F" sheet="1" objects="1" scenarios="1"/>
  <mergeCells count="3">
    <mergeCell ref="M1:N1"/>
    <mergeCell ref="M2:N2"/>
    <mergeCell ref="M3:N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6"/>
  <sheetViews>
    <sheetView showGridLines="0" zoomScale="90" zoomScaleNormal="90" workbookViewId="0">
      <selection activeCell="C11" sqref="C11"/>
    </sheetView>
  </sheetViews>
  <sheetFormatPr baseColWidth="10" defaultRowHeight="12.75" x14ac:dyDescent="0.25"/>
  <cols>
    <col min="1" max="1" width="25.7109375" style="183" customWidth="1"/>
    <col min="2" max="2" width="66.7109375" style="183" customWidth="1"/>
    <col min="3" max="3" width="12.7109375" style="184" customWidth="1"/>
    <col min="4" max="4" width="10.85546875" style="183" bestFit="1" customWidth="1"/>
    <col min="5" max="5" width="6.5703125" style="185" customWidth="1"/>
    <col min="6" max="6" width="9.28515625" style="185" hidden="1" customWidth="1"/>
    <col min="7" max="7" width="6.140625" style="185" customWidth="1"/>
    <col min="8" max="8" width="5.5703125" style="185" customWidth="1"/>
    <col min="9" max="9" width="14" style="183" customWidth="1"/>
    <col min="10" max="10" width="13.5703125" style="183" bestFit="1" customWidth="1"/>
    <col min="11" max="11" width="18" style="183" bestFit="1" customWidth="1"/>
    <col min="12" max="12" width="21" style="187" bestFit="1" customWidth="1"/>
    <col min="13" max="13" width="14.5703125" style="183" bestFit="1" customWidth="1"/>
    <col min="14" max="14" width="16" style="183" bestFit="1" customWidth="1"/>
    <col min="15" max="15" width="10.28515625" style="183" bestFit="1" customWidth="1"/>
    <col min="16" max="16" width="13.140625" style="183" customWidth="1"/>
    <col min="17" max="17" width="12.7109375" style="183" bestFit="1" customWidth="1"/>
    <col min="18" max="18" width="16.42578125" style="118" customWidth="1"/>
    <col min="19" max="45" width="11.42578125" style="118"/>
    <col min="46" max="46" width="25.5703125" style="118" bestFit="1" customWidth="1"/>
    <col min="47" max="16384" width="11.42578125" style="118"/>
  </cols>
  <sheetData>
    <row r="1" spans="1:50" x14ac:dyDescent="0.25">
      <c r="AT1" s="118" t="s">
        <v>74</v>
      </c>
      <c r="AV1" s="118" t="s">
        <v>85</v>
      </c>
      <c r="AX1" s="118" t="s">
        <v>88</v>
      </c>
    </row>
    <row r="2" spans="1:50" x14ac:dyDescent="0.25">
      <c r="AT2" s="118" t="s">
        <v>75</v>
      </c>
      <c r="AV2" s="118" t="s">
        <v>86</v>
      </c>
      <c r="AX2" s="118" t="s">
        <v>89</v>
      </c>
    </row>
    <row r="3" spans="1:50" x14ac:dyDescent="0.25">
      <c r="AT3" s="121" t="s">
        <v>76</v>
      </c>
      <c r="AV3" s="118" t="s">
        <v>87</v>
      </c>
      <c r="AX3" s="118" t="s">
        <v>90</v>
      </c>
    </row>
    <row r="4" spans="1:50" x14ac:dyDescent="0.25">
      <c r="AT4" s="121" t="s">
        <v>77</v>
      </c>
      <c r="AX4" s="118" t="s">
        <v>91</v>
      </c>
    </row>
    <row r="5" spans="1:50" x14ac:dyDescent="0.25">
      <c r="AT5" s="121"/>
    </row>
    <row r="6" spans="1:50" ht="15.75" x14ac:dyDescent="0.25">
      <c r="A6" s="188" t="s">
        <v>461</v>
      </c>
      <c r="AT6" s="121"/>
    </row>
    <row r="7" spans="1:50" x14ac:dyDescent="0.25">
      <c r="AT7" s="121"/>
    </row>
    <row r="8" spans="1:50" ht="13.5" thickBot="1" x14ac:dyDescent="0.3">
      <c r="AT8" s="118" t="s">
        <v>84</v>
      </c>
      <c r="AU8" s="123"/>
    </row>
    <row r="9" spans="1:50" ht="13.5" thickBot="1" x14ac:dyDescent="0.3">
      <c r="A9" s="192" t="s">
        <v>42</v>
      </c>
      <c r="B9" s="193"/>
      <c r="C9" s="194">
        <v>45292</v>
      </c>
      <c r="D9" s="195"/>
      <c r="E9" s="196"/>
      <c r="F9" s="196"/>
      <c r="G9" s="196"/>
      <c r="H9" s="196"/>
      <c r="I9" s="195"/>
      <c r="J9" s="195"/>
      <c r="L9" s="198"/>
      <c r="M9" s="195"/>
      <c r="N9" s="195"/>
      <c r="O9" s="195"/>
      <c r="P9" s="195"/>
      <c r="Q9" s="195"/>
      <c r="S9" s="123"/>
    </row>
    <row r="10" spans="1:50" ht="13.5" thickBot="1" x14ac:dyDescent="0.3">
      <c r="A10" s="199" t="s">
        <v>43</v>
      </c>
      <c r="B10" s="200"/>
      <c r="C10" s="201">
        <v>45657</v>
      </c>
      <c r="D10" s="195"/>
      <c r="E10" s="196"/>
      <c r="F10" s="196"/>
      <c r="G10" s="196"/>
      <c r="H10" s="196"/>
      <c r="I10" s="195"/>
      <c r="J10" s="195"/>
      <c r="K10" s="195"/>
      <c r="L10" s="198"/>
      <c r="M10" s="195"/>
      <c r="N10" s="195"/>
      <c r="O10" s="195"/>
      <c r="P10" s="195"/>
      <c r="Q10" s="195"/>
      <c r="R10" s="123"/>
      <c r="S10" s="123"/>
    </row>
    <row r="11" spans="1:50" ht="15" customHeight="1" thickBot="1" x14ac:dyDescent="0.3"/>
    <row r="12" spans="1:50" s="189" customFormat="1" ht="25.5" customHeight="1" x14ac:dyDescent="0.25">
      <c r="A12" s="910" t="s">
        <v>459</v>
      </c>
      <c r="B12" s="933" t="s">
        <v>460</v>
      </c>
      <c r="C12" s="203" t="s">
        <v>46</v>
      </c>
      <c r="D12" s="204" t="s">
        <v>49</v>
      </c>
      <c r="E12" s="901" t="s">
        <v>48</v>
      </c>
      <c r="F12" s="902"/>
      <c r="G12" s="902"/>
      <c r="H12" s="903"/>
      <c r="I12" s="907" t="s">
        <v>447</v>
      </c>
      <c r="J12" s="907" t="s">
        <v>103</v>
      </c>
      <c r="K12" s="907" t="s">
        <v>106</v>
      </c>
      <c r="L12" s="907" t="s">
        <v>104</v>
      </c>
      <c r="M12" s="204" t="s">
        <v>50</v>
      </c>
      <c r="N12" s="904" t="s">
        <v>51</v>
      </c>
      <c r="O12" s="905"/>
      <c r="P12" s="906"/>
      <c r="Q12" s="485" t="s">
        <v>50</v>
      </c>
      <c r="R12" s="897" t="s">
        <v>587</v>
      </c>
    </row>
    <row r="13" spans="1:50" s="189" customFormat="1" ht="36.75" customHeight="1" thickBot="1" x14ac:dyDescent="0.3">
      <c r="A13" s="914"/>
      <c r="B13" s="909"/>
      <c r="C13" s="486" t="s">
        <v>72</v>
      </c>
      <c r="D13" s="487" t="s">
        <v>446</v>
      </c>
      <c r="E13" s="488" t="s">
        <v>54</v>
      </c>
      <c r="F13" s="488" t="s">
        <v>55</v>
      </c>
      <c r="G13" s="488" t="s">
        <v>56</v>
      </c>
      <c r="H13" s="488" t="s">
        <v>57</v>
      </c>
      <c r="I13" s="909"/>
      <c r="J13" s="908"/>
      <c r="K13" s="909"/>
      <c r="L13" s="908"/>
      <c r="M13" s="487" t="s">
        <v>58</v>
      </c>
      <c r="N13" s="487" t="s">
        <v>59</v>
      </c>
      <c r="O13" s="487" t="s">
        <v>60</v>
      </c>
      <c r="P13" s="487" t="s">
        <v>61</v>
      </c>
      <c r="Q13" s="489" t="s">
        <v>62</v>
      </c>
      <c r="R13" s="932"/>
    </row>
    <row r="14" spans="1:50" x14ac:dyDescent="0.25">
      <c r="A14" s="509" t="s">
        <v>586</v>
      </c>
      <c r="B14" s="512" t="s">
        <v>457</v>
      </c>
      <c r="C14" s="491"/>
      <c r="D14" s="506"/>
      <c r="E14" s="492">
        <v>5</v>
      </c>
      <c r="F14" s="507">
        <f>IF(C14=0,0,IF((($C$9-C14)/365)&lt;=E14,(($C$9-C14)/365),E14)+1)</f>
        <v>0</v>
      </c>
      <c r="G14" s="508">
        <f>IF(F14&gt;E14,E14,ROUND(F14,0))</f>
        <v>0</v>
      </c>
      <c r="H14" s="493">
        <f>E14-G14</f>
        <v>5</v>
      </c>
      <c r="I14" s="494"/>
      <c r="J14" s="495" t="s">
        <v>154</v>
      </c>
      <c r="K14" s="496">
        <f>I14*D14</f>
        <v>0</v>
      </c>
      <c r="L14" s="497"/>
      <c r="M14" s="228">
        <f>K14*L14</f>
        <v>0</v>
      </c>
      <c r="N14" s="496">
        <f>IF(H14=0,K14,(M14/E14*G14))</f>
        <v>0</v>
      </c>
      <c r="O14" s="228">
        <f>IF(H14=0,0,(I14/E14))</f>
        <v>0</v>
      </c>
      <c r="P14" s="228">
        <f>(N14+O14)</f>
        <v>0</v>
      </c>
      <c r="Q14" s="228">
        <f>M14-P14</f>
        <v>0</v>
      </c>
      <c r="R14" s="515"/>
    </row>
    <row r="15" spans="1:50" x14ac:dyDescent="0.25">
      <c r="A15" s="235"/>
      <c r="B15" s="513" t="s">
        <v>458</v>
      </c>
      <c r="C15" s="226"/>
      <c r="D15" s="510"/>
      <c r="E15" s="218"/>
      <c r="F15" s="507"/>
      <c r="G15" s="508"/>
      <c r="H15" s="493"/>
      <c r="I15" s="228"/>
      <c r="J15" s="227"/>
      <c r="K15" s="496"/>
      <c r="L15" s="511"/>
      <c r="M15" s="228"/>
      <c r="N15" s="496"/>
      <c r="O15" s="228"/>
      <c r="P15" s="228"/>
      <c r="Q15" s="228"/>
      <c r="R15" s="498"/>
    </row>
    <row r="16" spans="1:50" x14ac:dyDescent="0.25">
      <c r="A16" s="509"/>
      <c r="B16" s="490"/>
      <c r="C16" s="226"/>
      <c r="D16" s="510"/>
      <c r="E16" s="218"/>
      <c r="F16" s="507"/>
      <c r="G16" s="508"/>
      <c r="H16" s="493"/>
      <c r="I16" s="228"/>
      <c r="J16" s="227"/>
      <c r="K16" s="496"/>
      <c r="L16" s="511"/>
      <c r="M16" s="228"/>
      <c r="N16" s="496"/>
      <c r="O16" s="228"/>
      <c r="P16" s="228"/>
      <c r="Q16" s="228"/>
      <c r="R16" s="498"/>
    </row>
    <row r="17" spans="1:18" x14ac:dyDescent="0.25">
      <c r="A17" s="509" t="s">
        <v>586</v>
      </c>
      <c r="B17" s="512" t="s">
        <v>457</v>
      </c>
      <c r="C17" s="491"/>
      <c r="D17" s="506"/>
      <c r="E17" s="492">
        <v>5</v>
      </c>
      <c r="F17" s="507">
        <f>IF(C17=0,0,IF((($C$9-C17)/365)&lt;E17,(($C$9-C17)/365),E17)+1)</f>
        <v>0</v>
      </c>
      <c r="G17" s="508">
        <f>IF(F17&gt;E17,E17,ROUND(F17,0))</f>
        <v>0</v>
      </c>
      <c r="H17" s="493">
        <f t="shared" ref="H17:H36" si="0">E17-G17</f>
        <v>5</v>
      </c>
      <c r="I17" s="494"/>
      <c r="J17" s="495" t="s">
        <v>154</v>
      </c>
      <c r="K17" s="496">
        <f t="shared" ref="K17:K47" si="1">I17*D17</f>
        <v>0</v>
      </c>
      <c r="L17" s="497"/>
      <c r="M17" s="228">
        <f t="shared" ref="M17:M43" si="2">K17*L17</f>
        <v>0</v>
      </c>
      <c r="N17" s="496">
        <f t="shared" ref="N17:N36" si="3">IF(H17=0,K17,(M17/E17*G17))</f>
        <v>0</v>
      </c>
      <c r="O17" s="228">
        <f t="shared" ref="O17:O36" si="4">IF(H17=0,0,(I17/E17))</f>
        <v>0</v>
      </c>
      <c r="P17" s="228">
        <f t="shared" ref="P17:P36" si="5">(N17+O17)</f>
        <v>0</v>
      </c>
      <c r="Q17" s="228">
        <f t="shared" ref="Q17:Q36" si="6">M17-P17</f>
        <v>0</v>
      </c>
      <c r="R17" s="516"/>
    </row>
    <row r="18" spans="1:18" x14ac:dyDescent="0.25">
      <c r="A18" s="235"/>
      <c r="B18" s="513" t="s">
        <v>458</v>
      </c>
      <c r="C18" s="226"/>
      <c r="D18" s="510"/>
      <c r="E18" s="218"/>
      <c r="F18" s="507"/>
      <c r="G18" s="508"/>
      <c r="H18" s="493"/>
      <c r="I18" s="228"/>
      <c r="J18" s="227"/>
      <c r="K18" s="496"/>
      <c r="L18" s="511"/>
      <c r="M18" s="228"/>
      <c r="N18" s="496"/>
      <c r="O18" s="228"/>
      <c r="P18" s="228"/>
      <c r="Q18" s="228"/>
      <c r="R18" s="498"/>
    </row>
    <row r="19" spans="1:18" x14ac:dyDescent="0.25">
      <c r="A19" s="235"/>
      <c r="B19" s="225"/>
      <c r="C19" s="226"/>
      <c r="D19" s="510"/>
      <c r="E19" s="218"/>
      <c r="F19" s="507"/>
      <c r="G19" s="508"/>
      <c r="H19" s="493"/>
      <c r="I19" s="228"/>
      <c r="J19" s="239"/>
      <c r="K19" s="496"/>
      <c r="L19" s="511"/>
      <c r="M19" s="228"/>
      <c r="N19" s="496"/>
      <c r="O19" s="228"/>
      <c r="P19" s="228"/>
      <c r="Q19" s="228"/>
      <c r="R19" s="498"/>
    </row>
    <row r="20" spans="1:18" x14ac:dyDescent="0.25">
      <c r="A20" s="509" t="s">
        <v>586</v>
      </c>
      <c r="B20" s="512" t="s">
        <v>457</v>
      </c>
      <c r="C20" s="491"/>
      <c r="D20" s="506"/>
      <c r="E20" s="492">
        <v>5</v>
      </c>
      <c r="F20" s="507">
        <f t="shared" ref="F20:F47" si="7">IF(C20=0,0,IF((($C$9-C20)/365)&lt;E20,(($C$9-C20)/365),E20)+1)</f>
        <v>0</v>
      </c>
      <c r="G20" s="508">
        <f>IF(F20&gt;E20,E20,ROUND(F20,0))</f>
        <v>0</v>
      </c>
      <c r="H20" s="493">
        <f t="shared" si="0"/>
        <v>5</v>
      </c>
      <c r="I20" s="494"/>
      <c r="J20" s="495" t="s">
        <v>154</v>
      </c>
      <c r="K20" s="496">
        <f t="shared" si="1"/>
        <v>0</v>
      </c>
      <c r="L20" s="497"/>
      <c r="M20" s="228">
        <f t="shared" si="2"/>
        <v>0</v>
      </c>
      <c r="N20" s="496">
        <f t="shared" si="3"/>
        <v>0</v>
      </c>
      <c r="O20" s="228">
        <f t="shared" si="4"/>
        <v>0</v>
      </c>
      <c r="P20" s="228">
        <f t="shared" si="5"/>
        <v>0</v>
      </c>
      <c r="Q20" s="228">
        <f t="shared" si="6"/>
        <v>0</v>
      </c>
      <c r="R20" s="516"/>
    </row>
    <row r="21" spans="1:18" x14ac:dyDescent="0.25">
      <c r="A21" s="235"/>
      <c r="B21" s="513" t="s">
        <v>458</v>
      </c>
      <c r="C21" s="226"/>
      <c r="D21" s="510"/>
      <c r="E21" s="218"/>
      <c r="F21" s="507"/>
      <c r="G21" s="508"/>
      <c r="H21" s="493"/>
      <c r="I21" s="228"/>
      <c r="J21" s="227"/>
      <c r="K21" s="496"/>
      <c r="L21" s="511"/>
      <c r="M21" s="228"/>
      <c r="N21" s="496"/>
      <c r="O21" s="228"/>
      <c r="P21" s="228"/>
      <c r="Q21" s="228"/>
      <c r="R21" s="498"/>
    </row>
    <row r="22" spans="1:18" x14ac:dyDescent="0.25">
      <c r="A22" s="235"/>
      <c r="B22" s="225"/>
      <c r="C22" s="226"/>
      <c r="D22" s="510"/>
      <c r="E22" s="218"/>
      <c r="F22" s="507"/>
      <c r="G22" s="508"/>
      <c r="H22" s="493"/>
      <c r="I22" s="228"/>
      <c r="J22" s="239"/>
      <c r="K22" s="496"/>
      <c r="L22" s="511"/>
      <c r="M22" s="228"/>
      <c r="N22" s="496"/>
      <c r="O22" s="228"/>
      <c r="P22" s="228"/>
      <c r="Q22" s="228"/>
      <c r="R22" s="498"/>
    </row>
    <row r="23" spans="1:18" x14ac:dyDescent="0.25">
      <c r="A23" s="509" t="s">
        <v>586</v>
      </c>
      <c r="B23" s="512" t="s">
        <v>457</v>
      </c>
      <c r="C23" s="491"/>
      <c r="D23" s="506"/>
      <c r="E23" s="492">
        <v>5</v>
      </c>
      <c r="F23" s="507">
        <f>IF(C23=0,0,IF((($C$9-C23)/365)&lt;E23,(($C$9-C23)/365),E23)+1)</f>
        <v>0</v>
      </c>
      <c r="G23" s="508">
        <f>IF(F23&gt;E23,E23,ROUND(F23,0))</f>
        <v>0</v>
      </c>
      <c r="H23" s="493">
        <f t="shared" ref="H23" si="8">E23-G23</f>
        <v>5</v>
      </c>
      <c r="I23" s="494"/>
      <c r="J23" s="495" t="s">
        <v>154</v>
      </c>
      <c r="K23" s="496">
        <f t="shared" ref="K23" si="9">I23*D23</f>
        <v>0</v>
      </c>
      <c r="L23" s="497"/>
      <c r="M23" s="228">
        <f t="shared" ref="M23" si="10">K23*L23</f>
        <v>0</v>
      </c>
      <c r="N23" s="496">
        <f t="shared" ref="N23" si="11">IF(H23=0,K23,(M23/E23*G23))</f>
        <v>0</v>
      </c>
      <c r="O23" s="228">
        <f t="shared" ref="O23" si="12">IF(H23=0,0,(I23/E23))</f>
        <v>0</v>
      </c>
      <c r="P23" s="228">
        <f t="shared" ref="P23" si="13">(N23+O23)</f>
        <v>0</v>
      </c>
      <c r="Q23" s="228">
        <f t="shared" ref="Q23" si="14">M23-P23</f>
        <v>0</v>
      </c>
      <c r="R23" s="516"/>
    </row>
    <row r="24" spans="1:18" x14ac:dyDescent="0.25">
      <c r="A24" s="235"/>
      <c r="B24" s="513" t="s">
        <v>458</v>
      </c>
      <c r="C24" s="226"/>
      <c r="D24" s="510"/>
      <c r="E24" s="218"/>
      <c r="F24" s="507"/>
      <c r="G24" s="508"/>
      <c r="H24" s="493"/>
      <c r="I24" s="228"/>
      <c r="J24" s="227"/>
      <c r="K24" s="496"/>
      <c r="L24" s="511"/>
      <c r="M24" s="228"/>
      <c r="N24" s="496"/>
      <c r="O24" s="228"/>
      <c r="P24" s="228"/>
      <c r="Q24" s="228"/>
      <c r="R24" s="498"/>
    </row>
    <row r="25" spans="1:18" x14ac:dyDescent="0.25">
      <c r="A25" s="235"/>
      <c r="B25" s="225"/>
      <c r="C25" s="226"/>
      <c r="D25" s="510"/>
      <c r="E25" s="218"/>
      <c r="F25" s="507"/>
      <c r="G25" s="508"/>
      <c r="H25" s="493"/>
      <c r="I25" s="228"/>
      <c r="J25" s="239"/>
      <c r="K25" s="496"/>
      <c r="L25" s="511"/>
      <c r="M25" s="228"/>
      <c r="N25" s="496"/>
      <c r="O25" s="228"/>
      <c r="P25" s="228"/>
      <c r="Q25" s="228"/>
      <c r="R25" s="498"/>
    </row>
    <row r="26" spans="1:18" x14ac:dyDescent="0.25">
      <c r="A26" s="509" t="s">
        <v>586</v>
      </c>
      <c r="B26" s="512" t="s">
        <v>457</v>
      </c>
      <c r="C26" s="491"/>
      <c r="D26" s="506"/>
      <c r="E26" s="492">
        <v>5</v>
      </c>
      <c r="F26" s="507">
        <f t="shared" ref="F26" si="15">IF(C26=0,0,IF((($C$9-C26)/365)&lt;E26,(($C$9-C26)/365),E26)+1)</f>
        <v>0</v>
      </c>
      <c r="G26" s="508">
        <f>IF(F26&gt;E26,E26,ROUND(F26,0))</f>
        <v>0</v>
      </c>
      <c r="H26" s="493">
        <f t="shared" ref="H26" si="16">E26-G26</f>
        <v>5</v>
      </c>
      <c r="I26" s="494"/>
      <c r="J26" s="495" t="s">
        <v>154</v>
      </c>
      <c r="K26" s="496">
        <f t="shared" ref="K26" si="17">I26*D26</f>
        <v>0</v>
      </c>
      <c r="L26" s="497"/>
      <c r="M26" s="228">
        <f t="shared" ref="M26" si="18">K26*L26</f>
        <v>0</v>
      </c>
      <c r="N26" s="496">
        <f t="shared" ref="N26" si="19">IF(H26=0,K26,(M26/E26*G26))</f>
        <v>0</v>
      </c>
      <c r="O26" s="228">
        <f t="shared" ref="O26" si="20">IF(H26=0,0,(I26/E26))</f>
        <v>0</v>
      </c>
      <c r="P26" s="228">
        <f t="shared" ref="P26" si="21">(N26+O26)</f>
        <v>0</v>
      </c>
      <c r="Q26" s="228">
        <f t="shared" ref="Q26" si="22">M26-P26</f>
        <v>0</v>
      </c>
      <c r="R26" s="516"/>
    </row>
    <row r="27" spans="1:18" x14ac:dyDescent="0.25">
      <c r="A27" s="235"/>
      <c r="B27" s="513" t="s">
        <v>458</v>
      </c>
      <c r="C27" s="226"/>
      <c r="D27" s="510"/>
      <c r="E27" s="218"/>
      <c r="F27" s="507"/>
      <c r="G27" s="508"/>
      <c r="H27" s="493"/>
      <c r="I27" s="228"/>
      <c r="J27" s="227"/>
      <c r="K27" s="496"/>
      <c r="L27" s="511"/>
      <c r="M27" s="228"/>
      <c r="N27" s="496"/>
      <c r="O27" s="228"/>
      <c r="P27" s="228"/>
      <c r="Q27" s="228"/>
      <c r="R27" s="498"/>
    </row>
    <row r="28" spans="1:18" x14ac:dyDescent="0.25">
      <c r="A28" s="235"/>
      <c r="B28" s="225"/>
      <c r="C28" s="226"/>
      <c r="D28" s="510"/>
      <c r="E28" s="218"/>
      <c r="F28" s="507"/>
      <c r="G28" s="508"/>
      <c r="H28" s="493"/>
      <c r="I28" s="228"/>
      <c r="J28" s="239"/>
      <c r="K28" s="496"/>
      <c r="L28" s="511"/>
      <c r="M28" s="228"/>
      <c r="N28" s="496"/>
      <c r="O28" s="228"/>
      <c r="P28" s="228"/>
      <c r="Q28" s="228"/>
      <c r="R28" s="498"/>
    </row>
    <row r="29" spans="1:18" x14ac:dyDescent="0.25">
      <c r="A29" s="509" t="s">
        <v>580</v>
      </c>
      <c r="B29" s="513" t="s">
        <v>596</v>
      </c>
      <c r="C29" s="491"/>
      <c r="D29" s="506"/>
      <c r="E29" s="492">
        <v>10</v>
      </c>
      <c r="F29" s="507">
        <f t="shared" ref="F29" si="23">IF(C29=0,0,IF((($C$9-C29)/365)&lt;E29,(($C$9-C29)/365),E29)+1)</f>
        <v>0</v>
      </c>
      <c r="G29" s="508">
        <f>IF(F29&gt;E29,E29,ROUND(F29,0))</f>
        <v>0</v>
      </c>
      <c r="H29" s="493">
        <f t="shared" ref="H29" si="24">E29-G29</f>
        <v>10</v>
      </c>
      <c r="I29" s="494"/>
      <c r="J29" s="495" t="s">
        <v>154</v>
      </c>
      <c r="K29" s="496">
        <f t="shared" si="1"/>
        <v>0</v>
      </c>
      <c r="L29" s="497"/>
      <c r="M29" s="228">
        <f t="shared" ref="M29" si="25">K29*L29</f>
        <v>0</v>
      </c>
      <c r="N29" s="496">
        <f t="shared" ref="N29" si="26">IF(H29=0,K29,(M29/E29*G29))</f>
        <v>0</v>
      </c>
      <c r="O29" s="228">
        <f t="shared" ref="O29" si="27">IF(H29=0,0,(I29/E29))</f>
        <v>0</v>
      </c>
      <c r="P29" s="228">
        <f t="shared" ref="P29" si="28">(N29+O29)</f>
        <v>0</v>
      </c>
      <c r="Q29" s="228">
        <f t="shared" ref="Q29" si="29">M29-P29</f>
        <v>0</v>
      </c>
      <c r="R29" s="498"/>
    </row>
    <row r="30" spans="1:18" x14ac:dyDescent="0.25">
      <c r="A30" s="499"/>
      <c r="B30" s="513" t="s">
        <v>581</v>
      </c>
      <c r="C30" s="226"/>
      <c r="D30" s="510"/>
      <c r="E30" s="218"/>
      <c r="F30" s="507"/>
      <c r="G30" s="508"/>
      <c r="H30" s="493"/>
      <c r="I30" s="507"/>
      <c r="J30" s="508"/>
      <c r="K30" s="493"/>
      <c r="L30" s="507"/>
      <c r="M30" s="508"/>
      <c r="N30" s="493"/>
      <c r="O30" s="507"/>
      <c r="P30" s="508"/>
      <c r="Q30" s="493"/>
      <c r="R30" s="516"/>
    </row>
    <row r="31" spans="1:18" x14ac:dyDescent="0.25">
      <c r="A31" s="235"/>
      <c r="B31" s="513" t="s">
        <v>582</v>
      </c>
      <c r="C31" s="226"/>
      <c r="D31" s="510"/>
      <c r="E31" s="218"/>
      <c r="F31" s="507"/>
      <c r="G31" s="508"/>
      <c r="H31" s="493"/>
      <c r="I31" s="507"/>
      <c r="J31" s="508"/>
      <c r="K31" s="493"/>
      <c r="L31" s="507"/>
      <c r="M31" s="508"/>
      <c r="N31" s="493"/>
      <c r="O31" s="507"/>
      <c r="P31" s="508"/>
      <c r="Q31" s="493"/>
      <c r="R31" s="498"/>
    </row>
    <row r="32" spans="1:18" x14ac:dyDescent="0.25">
      <c r="A32" s="235"/>
      <c r="B32" s="514" t="s">
        <v>598</v>
      </c>
      <c r="C32" s="226"/>
      <c r="D32" s="510"/>
      <c r="E32" s="218"/>
      <c r="F32" s="507"/>
      <c r="G32" s="508"/>
      <c r="H32" s="493"/>
      <c r="I32" s="507"/>
      <c r="J32" s="508"/>
      <c r="K32" s="493"/>
      <c r="L32" s="507"/>
      <c r="M32" s="508"/>
      <c r="N32" s="493"/>
      <c r="O32" s="507"/>
      <c r="P32" s="508"/>
      <c r="Q32" s="493"/>
      <c r="R32" s="498"/>
    </row>
    <row r="33" spans="1:18" x14ac:dyDescent="0.25">
      <c r="A33" s="235"/>
      <c r="B33" s="513" t="s">
        <v>599</v>
      </c>
      <c r="C33" s="226"/>
      <c r="D33" s="510"/>
      <c r="E33" s="218"/>
      <c r="F33" s="507"/>
      <c r="G33" s="508"/>
      <c r="H33" s="493"/>
      <c r="I33" s="507"/>
      <c r="J33" s="508"/>
      <c r="K33" s="493"/>
      <c r="L33" s="507"/>
      <c r="M33" s="508"/>
      <c r="N33" s="493"/>
      <c r="O33" s="507"/>
      <c r="P33" s="508"/>
      <c r="Q33" s="493"/>
      <c r="R33" s="498"/>
    </row>
    <row r="34" spans="1:18" x14ac:dyDescent="0.25">
      <c r="A34" s="235"/>
      <c r="B34" s="513" t="s">
        <v>597</v>
      </c>
      <c r="C34" s="226"/>
      <c r="D34" s="510"/>
      <c r="E34" s="218"/>
      <c r="F34" s="507"/>
      <c r="G34" s="508"/>
      <c r="H34" s="493"/>
      <c r="I34" s="507"/>
      <c r="J34" s="508"/>
      <c r="K34" s="493"/>
      <c r="L34" s="507"/>
      <c r="M34" s="508"/>
      <c r="N34" s="493"/>
      <c r="O34" s="507"/>
      <c r="P34" s="508"/>
      <c r="Q34" s="493"/>
      <c r="R34" s="498"/>
    </row>
    <row r="35" spans="1:18" x14ac:dyDescent="0.25">
      <c r="A35" s="235"/>
      <c r="B35" s="225"/>
      <c r="C35" s="226"/>
      <c r="D35" s="510"/>
      <c r="E35" s="218"/>
      <c r="F35" s="507"/>
      <c r="G35" s="508"/>
      <c r="H35" s="493"/>
      <c r="I35" s="507"/>
      <c r="J35" s="508"/>
      <c r="K35" s="493"/>
      <c r="L35" s="507"/>
      <c r="M35" s="508"/>
      <c r="N35" s="493"/>
      <c r="O35" s="507"/>
      <c r="P35" s="508"/>
      <c r="Q35" s="493"/>
      <c r="R35" s="498"/>
    </row>
    <row r="36" spans="1:18" x14ac:dyDescent="0.25">
      <c r="A36" s="509" t="s">
        <v>580</v>
      </c>
      <c r="B36" s="513" t="s">
        <v>596</v>
      </c>
      <c r="C36" s="491"/>
      <c r="D36" s="506"/>
      <c r="E36" s="492">
        <v>10</v>
      </c>
      <c r="F36" s="507">
        <f t="shared" si="7"/>
        <v>0</v>
      </c>
      <c r="G36" s="508">
        <f>IF(F36&gt;E36,E36,ROUND(F36,0))</f>
        <v>0</v>
      </c>
      <c r="H36" s="493">
        <f t="shared" si="0"/>
        <v>10</v>
      </c>
      <c r="I36" s="494"/>
      <c r="J36" s="495" t="s">
        <v>154</v>
      </c>
      <c r="K36" s="496">
        <f t="shared" si="1"/>
        <v>0</v>
      </c>
      <c r="L36" s="497"/>
      <c r="M36" s="228">
        <f t="shared" si="2"/>
        <v>0</v>
      </c>
      <c r="N36" s="496">
        <f t="shared" si="3"/>
        <v>0</v>
      </c>
      <c r="O36" s="228">
        <f t="shared" si="4"/>
        <v>0</v>
      </c>
      <c r="P36" s="228">
        <f t="shared" si="5"/>
        <v>0</v>
      </c>
      <c r="Q36" s="228">
        <f t="shared" si="6"/>
        <v>0</v>
      </c>
      <c r="R36" s="516"/>
    </row>
    <row r="37" spans="1:18" x14ac:dyDescent="0.25">
      <c r="A37" s="499"/>
      <c r="B37" s="513" t="s">
        <v>581</v>
      </c>
      <c r="C37" s="226"/>
      <c r="D37" s="510"/>
      <c r="E37" s="218"/>
      <c r="F37" s="507"/>
      <c r="G37" s="508"/>
      <c r="H37" s="493"/>
      <c r="I37" s="228"/>
      <c r="J37" s="227"/>
      <c r="K37" s="496"/>
      <c r="L37" s="511"/>
      <c r="M37" s="228"/>
      <c r="N37" s="496"/>
      <c r="O37" s="228"/>
      <c r="P37" s="228"/>
      <c r="Q37" s="228"/>
      <c r="R37" s="498"/>
    </row>
    <row r="38" spans="1:18" x14ac:dyDescent="0.25">
      <c r="A38" s="235"/>
      <c r="B38" s="513" t="s">
        <v>582</v>
      </c>
      <c r="C38" s="226"/>
      <c r="D38" s="510"/>
      <c r="E38" s="218"/>
      <c r="F38" s="507"/>
      <c r="G38" s="508"/>
      <c r="H38" s="493"/>
      <c r="I38" s="228"/>
      <c r="J38" s="227"/>
      <c r="K38" s="496"/>
      <c r="L38" s="511"/>
      <c r="M38" s="228"/>
      <c r="N38" s="496"/>
      <c r="O38" s="228"/>
      <c r="P38" s="228"/>
      <c r="Q38" s="228"/>
      <c r="R38" s="498"/>
    </row>
    <row r="39" spans="1:18" x14ac:dyDescent="0.25">
      <c r="A39" s="235"/>
      <c r="B39" s="514" t="s">
        <v>598</v>
      </c>
      <c r="C39" s="226"/>
      <c r="D39" s="510"/>
      <c r="E39" s="218"/>
      <c r="F39" s="507"/>
      <c r="G39" s="508"/>
      <c r="H39" s="493"/>
      <c r="I39" s="228"/>
      <c r="J39" s="227"/>
      <c r="K39" s="496"/>
      <c r="L39" s="511"/>
      <c r="M39" s="228"/>
      <c r="N39" s="496"/>
      <c r="O39" s="228"/>
      <c r="P39" s="228"/>
      <c r="Q39" s="228"/>
      <c r="R39" s="498"/>
    </row>
    <row r="40" spans="1:18" x14ac:dyDescent="0.25">
      <c r="A40" s="235"/>
      <c r="B40" s="513" t="s">
        <v>599</v>
      </c>
      <c r="C40" s="226"/>
      <c r="D40" s="510"/>
      <c r="E40" s="218"/>
      <c r="F40" s="507"/>
      <c r="G40" s="508"/>
      <c r="H40" s="493"/>
      <c r="I40" s="228"/>
      <c r="J40" s="227"/>
      <c r="K40" s="496"/>
      <c r="L40" s="511"/>
      <c r="M40" s="228"/>
      <c r="N40" s="496"/>
      <c r="O40" s="228"/>
      <c r="P40" s="228"/>
      <c r="Q40" s="228"/>
      <c r="R40" s="498"/>
    </row>
    <row r="41" spans="1:18" x14ac:dyDescent="0.25">
      <c r="A41" s="235"/>
      <c r="B41" s="513" t="s">
        <v>597</v>
      </c>
      <c r="C41" s="226"/>
      <c r="D41" s="510"/>
      <c r="E41" s="218"/>
      <c r="F41" s="507"/>
      <c r="G41" s="508"/>
      <c r="H41" s="493"/>
      <c r="I41" s="228"/>
      <c r="J41" s="227"/>
      <c r="K41" s="496"/>
      <c r="L41" s="511"/>
      <c r="M41" s="228"/>
      <c r="N41" s="496"/>
      <c r="O41" s="228"/>
      <c r="P41" s="228"/>
      <c r="Q41" s="228"/>
      <c r="R41" s="498"/>
    </row>
    <row r="42" spans="1:18" x14ac:dyDescent="0.25">
      <c r="A42" s="235"/>
      <c r="B42" s="225"/>
      <c r="C42" s="226"/>
      <c r="D42" s="510"/>
      <c r="E42" s="218"/>
      <c r="F42" s="507"/>
      <c r="G42" s="508"/>
      <c r="H42" s="493"/>
      <c r="I42" s="228"/>
      <c r="J42" s="227"/>
      <c r="K42" s="496"/>
      <c r="L42" s="511"/>
      <c r="M42" s="228"/>
      <c r="N42" s="496"/>
      <c r="O42" s="228"/>
      <c r="P42" s="228"/>
      <c r="Q42" s="228"/>
      <c r="R42" s="498"/>
    </row>
    <row r="43" spans="1:18" x14ac:dyDescent="0.25">
      <c r="A43" s="509" t="s">
        <v>583</v>
      </c>
      <c r="B43" s="513" t="s">
        <v>596</v>
      </c>
      <c r="C43" s="491"/>
      <c r="D43" s="506"/>
      <c r="E43" s="492">
        <v>10</v>
      </c>
      <c r="F43" s="507">
        <f t="shared" ref="F43" si="30">IF(C43=0,0,IF((($C$9-C43)/365)&lt;E43,(($C$9-C43)/365),E43)+1)</f>
        <v>0</v>
      </c>
      <c r="G43" s="508">
        <f>IF(F43&gt;E43,E43,ROUND(F43,0))</f>
        <v>0</v>
      </c>
      <c r="H43" s="493">
        <f t="shared" ref="H43" si="31">E43-G43</f>
        <v>10</v>
      </c>
      <c r="I43" s="494"/>
      <c r="J43" s="495" t="s">
        <v>154</v>
      </c>
      <c r="K43" s="496">
        <f t="shared" si="1"/>
        <v>0</v>
      </c>
      <c r="L43" s="497"/>
      <c r="M43" s="228">
        <f t="shared" si="2"/>
        <v>0</v>
      </c>
      <c r="N43" s="496">
        <f t="shared" ref="N43" si="32">IF(H43=0,K43,(M43/E43*G43))</f>
        <v>0</v>
      </c>
      <c r="O43" s="228">
        <f t="shared" ref="O43" si="33">IF(H43=0,0,(I43/E43))</f>
        <v>0</v>
      </c>
      <c r="P43" s="228">
        <f t="shared" ref="P43" si="34">(N43+O43)</f>
        <v>0</v>
      </c>
      <c r="Q43" s="228">
        <f t="shared" ref="Q43" si="35">M43-P43</f>
        <v>0</v>
      </c>
      <c r="R43" s="516"/>
    </row>
    <row r="44" spans="1:18" x14ac:dyDescent="0.25">
      <c r="A44" s="235"/>
      <c r="B44" s="513" t="s">
        <v>584</v>
      </c>
      <c r="C44" s="226"/>
      <c r="D44" s="510"/>
      <c r="E44" s="218"/>
      <c r="F44" s="507"/>
      <c r="G44" s="508"/>
      <c r="H44" s="493"/>
      <c r="I44" s="228"/>
      <c r="J44" s="227"/>
      <c r="K44" s="496"/>
      <c r="L44" s="511"/>
      <c r="M44" s="228"/>
      <c r="N44" s="496"/>
      <c r="O44" s="228"/>
      <c r="P44" s="228"/>
      <c r="Q44" s="228"/>
      <c r="R44" s="498"/>
    </row>
    <row r="45" spans="1:18" x14ac:dyDescent="0.25">
      <c r="A45" s="235"/>
      <c r="B45" s="513" t="s">
        <v>585</v>
      </c>
      <c r="C45" s="226"/>
      <c r="D45" s="510"/>
      <c r="E45" s="218"/>
      <c r="F45" s="507"/>
      <c r="G45" s="508"/>
      <c r="H45" s="493"/>
      <c r="I45" s="228"/>
      <c r="J45" s="228"/>
      <c r="K45" s="496"/>
      <c r="L45" s="230"/>
      <c r="M45" s="228"/>
      <c r="N45" s="496"/>
      <c r="O45" s="228"/>
      <c r="P45" s="228"/>
      <c r="Q45" s="228"/>
      <c r="R45" s="498"/>
    </row>
    <row r="46" spans="1:18" x14ac:dyDescent="0.25">
      <c r="A46" s="235"/>
      <c r="B46" s="225"/>
      <c r="C46" s="236"/>
      <c r="D46" s="510"/>
      <c r="E46" s="238"/>
      <c r="F46" s="507"/>
      <c r="G46" s="508"/>
      <c r="H46" s="493"/>
      <c r="I46" s="239"/>
      <c r="J46" s="239"/>
      <c r="K46" s="496"/>
      <c r="L46" s="241"/>
      <c r="M46" s="228"/>
      <c r="N46" s="496"/>
      <c r="O46" s="228"/>
      <c r="P46" s="228"/>
      <c r="Q46" s="228"/>
      <c r="R46" s="498"/>
    </row>
    <row r="47" spans="1:18" x14ac:dyDescent="0.25">
      <c r="A47" s="509" t="s">
        <v>583</v>
      </c>
      <c r="B47" s="513" t="s">
        <v>596</v>
      </c>
      <c r="C47" s="491"/>
      <c r="D47" s="506"/>
      <c r="E47" s="500">
        <v>10</v>
      </c>
      <c r="F47" s="507">
        <f t="shared" si="7"/>
        <v>0</v>
      </c>
      <c r="G47" s="508">
        <f>IF(F47&gt;E47,E47,ROUND(F47,0))</f>
        <v>0</v>
      </c>
      <c r="H47" s="493">
        <f t="shared" ref="H47" si="36">E47-G47</f>
        <v>10</v>
      </c>
      <c r="I47" s="501"/>
      <c r="J47" s="495" t="s">
        <v>154</v>
      </c>
      <c r="K47" s="496">
        <f t="shared" si="1"/>
        <v>0</v>
      </c>
      <c r="L47" s="502"/>
      <c r="M47" s="228">
        <f t="shared" ref="M47" si="37">K47*L47</f>
        <v>0</v>
      </c>
      <c r="N47" s="496">
        <f t="shared" ref="N47" si="38">IF(H47=0,K47,(M47/E47*G47))</f>
        <v>0</v>
      </c>
      <c r="O47" s="228">
        <f t="shared" ref="O47" si="39">IF(H47=0,0,(I47/E47))</f>
        <v>0</v>
      </c>
      <c r="P47" s="228">
        <f t="shared" ref="P47" si="40">(N47+O47)</f>
        <v>0</v>
      </c>
      <c r="Q47" s="228">
        <f t="shared" ref="Q47" si="41">M47-P47</f>
        <v>0</v>
      </c>
      <c r="R47" s="516"/>
    </row>
    <row r="48" spans="1:18" x14ac:dyDescent="0.25">
      <c r="A48" s="235"/>
      <c r="B48" s="513" t="s">
        <v>584</v>
      </c>
      <c r="C48" s="226"/>
      <c r="D48" s="510"/>
      <c r="E48" s="218"/>
      <c r="F48" s="507"/>
      <c r="G48" s="508"/>
      <c r="H48" s="493"/>
      <c r="I48" s="228"/>
      <c r="J48" s="228"/>
      <c r="K48" s="496"/>
      <c r="L48" s="230"/>
      <c r="M48" s="228"/>
      <c r="N48" s="496"/>
      <c r="O48" s="228"/>
      <c r="P48" s="228"/>
      <c r="Q48" s="228"/>
      <c r="R48" s="498"/>
    </row>
    <row r="49" spans="1:18" x14ac:dyDescent="0.25">
      <c r="A49" s="235"/>
      <c r="B49" s="225" t="s">
        <v>585</v>
      </c>
      <c r="C49" s="236"/>
      <c r="D49" s="510"/>
      <c r="E49" s="238"/>
      <c r="F49" s="507"/>
      <c r="G49" s="508"/>
      <c r="H49" s="493"/>
      <c r="I49" s="239"/>
      <c r="J49" s="239"/>
      <c r="K49" s="496"/>
      <c r="L49" s="241"/>
      <c r="M49" s="228"/>
      <c r="N49" s="496"/>
      <c r="O49" s="228"/>
      <c r="P49" s="228"/>
      <c r="Q49" s="228"/>
      <c r="R49" s="498"/>
    </row>
    <row r="50" spans="1:18" x14ac:dyDescent="0.25">
      <c r="A50" s="235"/>
      <c r="B50" s="225"/>
      <c r="C50" s="236"/>
      <c r="D50" s="510"/>
      <c r="E50" s="238"/>
      <c r="F50" s="507"/>
      <c r="G50" s="508"/>
      <c r="H50" s="493"/>
      <c r="I50" s="239"/>
      <c r="J50" s="239"/>
      <c r="K50" s="496"/>
      <c r="L50" s="241"/>
      <c r="M50" s="228"/>
      <c r="N50" s="496"/>
      <c r="O50" s="228"/>
      <c r="P50" s="228"/>
      <c r="Q50" s="228"/>
      <c r="R50" s="498"/>
    </row>
    <row r="51" spans="1:18" x14ac:dyDescent="0.25">
      <c r="A51" s="509" t="s">
        <v>251</v>
      </c>
      <c r="B51" s="512" t="s">
        <v>460</v>
      </c>
      <c r="C51" s="491"/>
      <c r="D51" s="506"/>
      <c r="E51" s="492">
        <v>10</v>
      </c>
      <c r="F51" s="507">
        <f>IF(C51=0,0,IF((($C$9-C51)/365)&lt;E51,(($C$9-C51)/365),E51)+1)</f>
        <v>0</v>
      </c>
      <c r="G51" s="508">
        <f>IF(F51&gt;E51,E51,ROUND(F51,0))</f>
        <v>0</v>
      </c>
      <c r="H51" s="493">
        <f>E51-G51</f>
        <v>10</v>
      </c>
      <c r="I51" s="494"/>
      <c r="J51" s="495" t="s">
        <v>154</v>
      </c>
      <c r="K51" s="496">
        <f>I51*D51</f>
        <v>0</v>
      </c>
      <c r="L51" s="497"/>
      <c r="M51" s="228">
        <f>K51*L51</f>
        <v>0</v>
      </c>
      <c r="N51" s="496">
        <f>IF(H51=0,K51,(M51/E51*G51))</f>
        <v>0</v>
      </c>
      <c r="O51" s="228">
        <f>IF(H51=0,0,(I51/E51))</f>
        <v>0</v>
      </c>
      <c r="P51" s="228">
        <f>(N51+O51)</f>
        <v>0</v>
      </c>
      <c r="Q51" s="228">
        <f>M51-P51</f>
        <v>0</v>
      </c>
      <c r="R51" s="516"/>
    </row>
    <row r="52" spans="1:18" x14ac:dyDescent="0.25">
      <c r="A52" s="235"/>
      <c r="B52" s="513"/>
      <c r="C52" s="226"/>
      <c r="D52" s="510"/>
      <c r="E52" s="218"/>
      <c r="F52" s="507"/>
      <c r="G52" s="508"/>
      <c r="H52" s="493"/>
      <c r="I52" s="228"/>
      <c r="J52" s="227"/>
      <c r="K52" s="496"/>
      <c r="L52" s="511"/>
      <c r="M52" s="228"/>
      <c r="N52" s="496"/>
      <c r="O52" s="228"/>
      <c r="P52" s="228"/>
      <c r="Q52" s="228"/>
      <c r="R52" s="498"/>
    </row>
    <row r="53" spans="1:18" x14ac:dyDescent="0.25">
      <c r="A53" s="235"/>
      <c r="B53" s="225"/>
      <c r="C53" s="236"/>
      <c r="D53" s="510"/>
      <c r="E53" s="238"/>
      <c r="F53" s="507"/>
      <c r="G53" s="508"/>
      <c r="H53" s="493"/>
      <c r="I53" s="239"/>
      <c r="J53" s="239"/>
      <c r="K53" s="496"/>
      <c r="L53" s="241"/>
      <c r="M53" s="228"/>
      <c r="N53" s="496"/>
      <c r="O53" s="228"/>
      <c r="P53" s="228"/>
      <c r="Q53" s="228"/>
      <c r="R53" s="498"/>
    </row>
    <row r="54" spans="1:18" x14ac:dyDescent="0.25">
      <c r="A54" s="509" t="s">
        <v>251</v>
      </c>
      <c r="B54" s="512" t="s">
        <v>460</v>
      </c>
      <c r="C54" s="491"/>
      <c r="D54" s="506"/>
      <c r="E54" s="492">
        <v>10</v>
      </c>
      <c r="F54" s="507">
        <f>IF(C54=0,0,IF((($C$9-C54)/365)&lt;E54,(($C$9-C54)/365),E54)+1)</f>
        <v>0</v>
      </c>
      <c r="G54" s="508">
        <f>IF(F54&gt;E54,E54,ROUND(F54,0))</f>
        <v>0</v>
      </c>
      <c r="H54" s="493">
        <f>E54-G54</f>
        <v>10</v>
      </c>
      <c r="I54" s="494"/>
      <c r="J54" s="495" t="s">
        <v>154</v>
      </c>
      <c r="K54" s="496">
        <f>I54*D54</f>
        <v>0</v>
      </c>
      <c r="L54" s="497"/>
      <c r="M54" s="228">
        <f>K54*L54</f>
        <v>0</v>
      </c>
      <c r="N54" s="496">
        <f>IF(H54=0,K54,(M54/E54*G54))</f>
        <v>0</v>
      </c>
      <c r="O54" s="228">
        <f>IF(H54=0,0,(I54/E54))</f>
        <v>0</v>
      </c>
      <c r="P54" s="228">
        <f>(N54+O54)</f>
        <v>0</v>
      </c>
      <c r="Q54" s="228">
        <f>M54-P54</f>
        <v>0</v>
      </c>
      <c r="R54" s="516"/>
    </row>
    <row r="55" spans="1:18" x14ac:dyDescent="0.25">
      <c r="A55" s="235"/>
      <c r="B55" s="513"/>
      <c r="C55" s="226"/>
      <c r="D55" s="510"/>
      <c r="E55" s="218"/>
      <c r="F55" s="507"/>
      <c r="G55" s="508"/>
      <c r="H55" s="493"/>
      <c r="I55" s="228"/>
      <c r="J55" s="227"/>
      <c r="K55" s="496"/>
      <c r="L55" s="511"/>
      <c r="M55" s="228"/>
      <c r="N55" s="496"/>
      <c r="O55" s="228"/>
      <c r="P55" s="228"/>
      <c r="Q55" s="228"/>
      <c r="R55" s="498"/>
    </row>
    <row r="56" spans="1:18" x14ac:dyDescent="0.25">
      <c r="A56" s="235"/>
      <c r="B56" s="225"/>
      <c r="C56" s="236"/>
      <c r="D56" s="510"/>
      <c r="E56" s="238"/>
      <c r="F56" s="507"/>
      <c r="G56" s="508"/>
      <c r="H56" s="493"/>
      <c r="I56" s="239"/>
      <c r="J56" s="239"/>
      <c r="K56" s="496"/>
      <c r="L56" s="241"/>
      <c r="M56" s="228"/>
      <c r="N56" s="496"/>
      <c r="O56" s="228"/>
      <c r="P56" s="228"/>
      <c r="Q56" s="228"/>
      <c r="R56" s="498"/>
    </row>
    <row r="57" spans="1:18" x14ac:dyDescent="0.25">
      <c r="A57" s="509" t="s">
        <v>251</v>
      </c>
      <c r="B57" s="512" t="s">
        <v>460</v>
      </c>
      <c r="C57" s="491"/>
      <c r="D57" s="506"/>
      <c r="E57" s="492">
        <v>10</v>
      </c>
      <c r="F57" s="507">
        <f>IF(C57=0,0,IF((($C$9-C57)/365)&lt;E57,(($C$9-C57)/365),E57)+1)</f>
        <v>0</v>
      </c>
      <c r="G57" s="508">
        <f>IF(F57&gt;E57,E57,ROUND(F57,0))</f>
        <v>0</v>
      </c>
      <c r="H57" s="493">
        <f>E57-G57</f>
        <v>10</v>
      </c>
      <c r="I57" s="494"/>
      <c r="J57" s="495" t="s">
        <v>154</v>
      </c>
      <c r="K57" s="496">
        <f>I57*D57</f>
        <v>0</v>
      </c>
      <c r="L57" s="497"/>
      <c r="M57" s="228">
        <f>K57*L57</f>
        <v>0</v>
      </c>
      <c r="N57" s="496">
        <f>IF(H57=0,K57,(M57/E57*G57))</f>
        <v>0</v>
      </c>
      <c r="O57" s="228">
        <f>IF(H57=0,0,(I57/E57))</f>
        <v>0</v>
      </c>
      <c r="P57" s="228">
        <f>(N57+O57)</f>
        <v>0</v>
      </c>
      <c r="Q57" s="228">
        <f>M57-P57</f>
        <v>0</v>
      </c>
      <c r="R57" s="516"/>
    </row>
    <row r="58" spans="1:18" x14ac:dyDescent="0.25">
      <c r="A58" s="235"/>
      <c r="B58" s="513"/>
      <c r="C58" s="226"/>
      <c r="D58" s="510"/>
      <c r="E58" s="218"/>
      <c r="F58" s="507"/>
      <c r="G58" s="508"/>
      <c r="H58" s="493"/>
      <c r="I58" s="228"/>
      <c r="J58" s="227"/>
      <c r="K58" s="496"/>
      <c r="L58" s="511"/>
      <c r="M58" s="228"/>
      <c r="N58" s="496"/>
      <c r="O58" s="228"/>
      <c r="P58" s="228"/>
      <c r="Q58" s="228"/>
      <c r="R58" s="498"/>
    </row>
    <row r="59" spans="1:18" x14ac:dyDescent="0.25">
      <c r="A59" s="235"/>
      <c r="B59" s="225"/>
      <c r="C59" s="236"/>
      <c r="D59" s="510"/>
      <c r="E59" s="238"/>
      <c r="F59" s="507"/>
      <c r="G59" s="508"/>
      <c r="H59" s="493"/>
      <c r="I59" s="239"/>
      <c r="J59" s="239"/>
      <c r="K59" s="496"/>
      <c r="L59" s="241"/>
      <c r="M59" s="228"/>
      <c r="N59" s="496"/>
      <c r="O59" s="228"/>
      <c r="P59" s="228"/>
      <c r="Q59" s="228"/>
      <c r="R59" s="498"/>
    </row>
    <row r="60" spans="1:18" x14ac:dyDescent="0.25">
      <c r="A60" s="509" t="s">
        <v>251</v>
      </c>
      <c r="B60" s="512" t="s">
        <v>460</v>
      </c>
      <c r="C60" s="491"/>
      <c r="D60" s="506"/>
      <c r="E60" s="492">
        <v>10</v>
      </c>
      <c r="F60" s="507">
        <f>IF(C60=0,0,IF((($C$9-C60)/365)&lt;E60,(($C$9-C60)/365),E60)+1)</f>
        <v>0</v>
      </c>
      <c r="G60" s="508">
        <f>IF(F60&gt;E60,E60,ROUND(F60,0))</f>
        <v>0</v>
      </c>
      <c r="H60" s="493">
        <f>E60-G60</f>
        <v>10</v>
      </c>
      <c r="I60" s="494"/>
      <c r="J60" s="495" t="s">
        <v>154</v>
      </c>
      <c r="K60" s="496">
        <f>I60*D60</f>
        <v>0</v>
      </c>
      <c r="L60" s="497"/>
      <c r="M60" s="228">
        <f>K60*L60</f>
        <v>0</v>
      </c>
      <c r="N60" s="496">
        <f>IF(H60=0,K60,(M60/E60*G60))</f>
        <v>0</v>
      </c>
      <c r="O60" s="228">
        <f>IF(H60=0,0,(I60/E60))</f>
        <v>0</v>
      </c>
      <c r="P60" s="228">
        <f>(N60+O60)</f>
        <v>0</v>
      </c>
      <c r="Q60" s="228">
        <f>M60-P60</f>
        <v>0</v>
      </c>
      <c r="R60" s="516"/>
    </row>
    <row r="61" spans="1:18" x14ac:dyDescent="0.25">
      <c r="A61" s="235"/>
      <c r="B61" s="513"/>
      <c r="C61" s="226"/>
      <c r="D61" s="510"/>
      <c r="E61" s="218"/>
      <c r="F61" s="507"/>
      <c r="G61" s="508"/>
      <c r="H61" s="493"/>
      <c r="I61" s="228"/>
      <c r="J61" s="227"/>
      <c r="K61" s="496"/>
      <c r="L61" s="511"/>
      <c r="M61" s="228"/>
      <c r="N61" s="496"/>
      <c r="O61" s="228"/>
      <c r="P61" s="228"/>
      <c r="Q61" s="228"/>
      <c r="R61" s="498"/>
    </row>
    <row r="62" spans="1:18" x14ac:dyDescent="0.25">
      <c r="A62" s="235"/>
      <c r="B62" s="225"/>
      <c r="C62" s="236"/>
      <c r="D62" s="510"/>
      <c r="E62" s="238"/>
      <c r="F62" s="507"/>
      <c r="G62" s="508"/>
      <c r="H62" s="493"/>
      <c r="I62" s="239"/>
      <c r="J62" s="239"/>
      <c r="K62" s="496"/>
      <c r="L62" s="241"/>
      <c r="M62" s="228"/>
      <c r="N62" s="496"/>
      <c r="O62" s="228"/>
      <c r="P62" s="228"/>
      <c r="Q62" s="228"/>
      <c r="R62" s="498"/>
    </row>
    <row r="63" spans="1:18" x14ac:dyDescent="0.25">
      <c r="A63" s="509" t="s">
        <v>251</v>
      </c>
      <c r="B63" s="512" t="s">
        <v>460</v>
      </c>
      <c r="C63" s="491"/>
      <c r="D63" s="506"/>
      <c r="E63" s="492">
        <v>10</v>
      </c>
      <c r="F63" s="507">
        <f>IF(C63=0,0,IF((($C$9-C63)/365)&lt;E63,(($C$9-C63)/365),E63)+1)</f>
        <v>0</v>
      </c>
      <c r="G63" s="508">
        <f>IF(F63&gt;E63,E63,ROUND(F63,0))</f>
        <v>0</v>
      </c>
      <c r="H63" s="493">
        <f>E63-G63</f>
        <v>10</v>
      </c>
      <c r="I63" s="494"/>
      <c r="J63" s="495" t="s">
        <v>154</v>
      </c>
      <c r="K63" s="496">
        <f>I63*D63</f>
        <v>0</v>
      </c>
      <c r="L63" s="497"/>
      <c r="M63" s="228">
        <f>K63*L63</f>
        <v>0</v>
      </c>
      <c r="N63" s="496">
        <f>IF(H63=0,K63,(M63/E63*G63))</f>
        <v>0</v>
      </c>
      <c r="O63" s="228">
        <f>IF(H63=0,0,(I63/E63))</f>
        <v>0</v>
      </c>
      <c r="P63" s="228">
        <f>(N63+O63)</f>
        <v>0</v>
      </c>
      <c r="Q63" s="228">
        <f>M63-P63</f>
        <v>0</v>
      </c>
      <c r="R63" s="516"/>
    </row>
    <row r="64" spans="1:18" x14ac:dyDescent="0.25">
      <c r="A64" s="235"/>
      <c r="B64" s="513"/>
      <c r="C64" s="226"/>
      <c r="D64" s="510"/>
      <c r="E64" s="218"/>
      <c r="F64" s="507"/>
      <c r="G64" s="508"/>
      <c r="H64" s="493"/>
      <c r="I64" s="228"/>
      <c r="J64" s="227"/>
      <c r="K64" s="496"/>
      <c r="L64" s="511"/>
      <c r="M64" s="228"/>
      <c r="N64" s="496"/>
      <c r="O64" s="228"/>
      <c r="P64" s="228"/>
      <c r="Q64" s="228"/>
      <c r="R64" s="498"/>
    </row>
    <row r="65" spans="1:18" x14ac:dyDescent="0.25">
      <c r="A65" s="235"/>
      <c r="B65" s="225"/>
      <c r="C65" s="236"/>
      <c r="D65" s="510"/>
      <c r="E65" s="238"/>
      <c r="F65" s="507"/>
      <c r="G65" s="508"/>
      <c r="H65" s="493"/>
      <c r="I65" s="239"/>
      <c r="J65" s="239"/>
      <c r="K65" s="496"/>
      <c r="L65" s="241"/>
      <c r="M65" s="228"/>
      <c r="N65" s="496"/>
      <c r="O65" s="228"/>
      <c r="P65" s="228"/>
      <c r="Q65" s="228"/>
      <c r="R65" s="498"/>
    </row>
    <row r="66" spans="1:18" x14ac:dyDescent="0.25">
      <c r="A66" s="509" t="s">
        <v>718</v>
      </c>
      <c r="B66" s="512" t="s">
        <v>460</v>
      </c>
      <c r="C66" s="491"/>
      <c r="D66" s="506"/>
      <c r="E66" s="492">
        <v>10</v>
      </c>
      <c r="F66" s="507">
        <f>IF(C66=0,0,IF((($C$9-C66)/365)&lt;E66,(($C$9-C66)/365),E66)+1)</f>
        <v>0</v>
      </c>
      <c r="G66" s="508">
        <f>IF(F66&gt;E66,E66,ROUND(F66,0))</f>
        <v>0</v>
      </c>
      <c r="H66" s="493">
        <f>E66-G66</f>
        <v>10</v>
      </c>
      <c r="I66" s="494"/>
      <c r="J66" s="495" t="s">
        <v>154</v>
      </c>
      <c r="K66" s="496">
        <f>I66*D66</f>
        <v>0</v>
      </c>
      <c r="L66" s="497"/>
      <c r="M66" s="228">
        <f>K66*L66</f>
        <v>0</v>
      </c>
      <c r="N66" s="496">
        <f>IF(H66=0,K66,(M66/E66*G66))</f>
        <v>0</v>
      </c>
      <c r="O66" s="228">
        <f>IF(H66=0,0,(I66/E66))</f>
        <v>0</v>
      </c>
      <c r="P66" s="228">
        <f>(N66+O66)</f>
        <v>0</v>
      </c>
      <c r="Q66" s="228">
        <f>M66-P66</f>
        <v>0</v>
      </c>
      <c r="R66" s="516"/>
    </row>
    <row r="67" spans="1:18" x14ac:dyDescent="0.25">
      <c r="A67" s="235"/>
      <c r="B67" s="513"/>
      <c r="C67" s="226"/>
      <c r="D67" s="510"/>
      <c r="E67" s="218"/>
      <c r="F67" s="507"/>
      <c r="G67" s="508"/>
      <c r="H67" s="493"/>
      <c r="I67" s="228"/>
      <c r="J67" s="227"/>
      <c r="K67" s="496"/>
      <c r="L67" s="511"/>
      <c r="M67" s="228"/>
      <c r="N67" s="496"/>
      <c r="O67" s="228"/>
      <c r="P67" s="228"/>
      <c r="Q67" s="228"/>
      <c r="R67" s="498"/>
    </row>
    <row r="68" spans="1:18" x14ac:dyDescent="0.25">
      <c r="A68" s="235"/>
      <c r="B68" s="225"/>
      <c r="C68" s="236"/>
      <c r="D68" s="510"/>
      <c r="E68" s="238"/>
      <c r="F68" s="507"/>
      <c r="G68" s="508"/>
      <c r="H68" s="493"/>
      <c r="I68" s="239"/>
      <c r="J68" s="239"/>
      <c r="K68" s="496"/>
      <c r="L68" s="241"/>
      <c r="M68" s="228"/>
      <c r="N68" s="496"/>
      <c r="O68" s="228"/>
      <c r="P68" s="228"/>
      <c r="Q68" s="228"/>
      <c r="R68" s="498"/>
    </row>
    <row r="69" spans="1:18" x14ac:dyDescent="0.25">
      <c r="A69" s="509" t="s">
        <v>718</v>
      </c>
      <c r="B69" s="512" t="s">
        <v>460</v>
      </c>
      <c r="C69" s="491"/>
      <c r="D69" s="506"/>
      <c r="E69" s="492">
        <v>10</v>
      </c>
      <c r="F69" s="507">
        <f>IF(C69=0,0,IF((($C$9-C69)/365)&lt;E69,(($C$9-C69)/365),E69)+1)</f>
        <v>0</v>
      </c>
      <c r="G69" s="508">
        <f>IF(F69&gt;E69,E69,ROUND(F69,0))</f>
        <v>0</v>
      </c>
      <c r="H69" s="493">
        <f>E69-G69</f>
        <v>10</v>
      </c>
      <c r="I69" s="494"/>
      <c r="J69" s="495" t="s">
        <v>154</v>
      </c>
      <c r="K69" s="496">
        <f>I69*D69</f>
        <v>0</v>
      </c>
      <c r="L69" s="497"/>
      <c r="M69" s="228">
        <f>K69*L69</f>
        <v>0</v>
      </c>
      <c r="N69" s="496">
        <f>IF(H69=0,K69,(M69/E69*G69))</f>
        <v>0</v>
      </c>
      <c r="O69" s="228">
        <f>IF(H69=0,0,(I69/E69))</f>
        <v>0</v>
      </c>
      <c r="P69" s="228">
        <f>(N69+O69)</f>
        <v>0</v>
      </c>
      <c r="Q69" s="228">
        <f>M69-P69</f>
        <v>0</v>
      </c>
      <c r="R69" s="516"/>
    </row>
    <row r="70" spans="1:18" x14ac:dyDescent="0.25">
      <c r="A70" s="235"/>
      <c r="B70" s="513"/>
      <c r="C70" s="226"/>
      <c r="D70" s="510"/>
      <c r="E70" s="218"/>
      <c r="F70" s="507"/>
      <c r="G70" s="508"/>
      <c r="H70" s="493"/>
      <c r="I70" s="228"/>
      <c r="J70" s="227"/>
      <c r="K70" s="496"/>
      <c r="L70" s="511"/>
      <c r="M70" s="228"/>
      <c r="N70" s="496"/>
      <c r="O70" s="228"/>
      <c r="P70" s="228"/>
      <c r="Q70" s="228"/>
      <c r="R70" s="498"/>
    </row>
    <row r="71" spans="1:18" x14ac:dyDescent="0.25">
      <c r="A71" s="235"/>
      <c r="B71" s="225"/>
      <c r="C71" s="236"/>
      <c r="D71" s="510"/>
      <c r="E71" s="238"/>
      <c r="F71" s="507"/>
      <c r="G71" s="508"/>
      <c r="H71" s="493"/>
      <c r="I71" s="239"/>
      <c r="J71" s="239"/>
      <c r="K71" s="496"/>
      <c r="L71" s="241"/>
      <c r="M71" s="228"/>
      <c r="N71" s="496"/>
      <c r="O71" s="228"/>
      <c r="P71" s="228"/>
      <c r="Q71" s="228"/>
      <c r="R71" s="498"/>
    </row>
    <row r="72" spans="1:18" x14ac:dyDescent="0.25">
      <c r="A72" s="509" t="s">
        <v>718</v>
      </c>
      <c r="B72" s="512" t="s">
        <v>460</v>
      </c>
      <c r="C72" s="491"/>
      <c r="D72" s="506"/>
      <c r="E72" s="492">
        <v>10</v>
      </c>
      <c r="F72" s="507">
        <f>IF(C72=0,0,IF((($C$9-C72)/365)&lt;E72,(($C$9-C72)/365),E72)+1)</f>
        <v>0</v>
      </c>
      <c r="G72" s="508">
        <f>IF(F72&gt;E72,E72,ROUND(F72,0))</f>
        <v>0</v>
      </c>
      <c r="H72" s="493">
        <f>E72-G72</f>
        <v>10</v>
      </c>
      <c r="I72" s="494"/>
      <c r="J72" s="495" t="s">
        <v>154</v>
      </c>
      <c r="K72" s="496">
        <f>I72*D72</f>
        <v>0</v>
      </c>
      <c r="L72" s="497"/>
      <c r="M72" s="228">
        <f>K72*L72</f>
        <v>0</v>
      </c>
      <c r="N72" s="496">
        <f>IF(H72=0,K72,(M72/E72*G72))</f>
        <v>0</v>
      </c>
      <c r="O72" s="228">
        <f>IF(H72=0,0,(I72/E72))</f>
        <v>0</v>
      </c>
      <c r="P72" s="228">
        <f>(N72+O72)</f>
        <v>0</v>
      </c>
      <c r="Q72" s="228">
        <f>M72-P72</f>
        <v>0</v>
      </c>
      <c r="R72" s="516"/>
    </row>
    <row r="73" spans="1:18" x14ac:dyDescent="0.25">
      <c r="A73" s="235"/>
      <c r="B73" s="513"/>
      <c r="C73" s="226"/>
      <c r="D73" s="510"/>
      <c r="E73" s="218"/>
      <c r="F73" s="507"/>
      <c r="G73" s="508"/>
      <c r="H73" s="493"/>
      <c r="I73" s="228"/>
      <c r="J73" s="227"/>
      <c r="K73" s="496"/>
      <c r="L73" s="511"/>
      <c r="M73" s="228"/>
      <c r="N73" s="496"/>
      <c r="O73" s="228"/>
      <c r="P73" s="228"/>
      <c r="Q73" s="228"/>
      <c r="R73" s="498"/>
    </row>
    <row r="74" spans="1:18" x14ac:dyDescent="0.25">
      <c r="A74" s="235"/>
      <c r="B74" s="225"/>
      <c r="C74" s="236"/>
      <c r="D74" s="510"/>
      <c r="E74" s="238"/>
      <c r="F74" s="507"/>
      <c r="G74" s="508"/>
      <c r="H74" s="493"/>
      <c r="I74" s="239"/>
      <c r="J74" s="239"/>
      <c r="K74" s="496"/>
      <c r="L74" s="241"/>
      <c r="M74" s="228"/>
      <c r="N74" s="496"/>
      <c r="O74" s="228"/>
      <c r="P74" s="228"/>
      <c r="Q74" s="228"/>
      <c r="R74" s="498"/>
    </row>
    <row r="75" spans="1:18" x14ac:dyDescent="0.25">
      <c r="A75" s="509" t="s">
        <v>718</v>
      </c>
      <c r="B75" s="512" t="s">
        <v>460</v>
      </c>
      <c r="C75" s="491"/>
      <c r="D75" s="506"/>
      <c r="E75" s="492">
        <v>10</v>
      </c>
      <c r="F75" s="507">
        <f>IF(C75=0,0,IF((($C$9-C75)/365)&lt;E75,(($C$9-C75)/365),E75)+1)</f>
        <v>0</v>
      </c>
      <c r="G75" s="508">
        <f>IF(F75&gt;E75,E75,ROUND(F75,0))</f>
        <v>0</v>
      </c>
      <c r="H75" s="493">
        <f>E75-G75</f>
        <v>10</v>
      </c>
      <c r="I75" s="494"/>
      <c r="J75" s="495" t="s">
        <v>154</v>
      </c>
      <c r="K75" s="496">
        <f>I75*D75</f>
        <v>0</v>
      </c>
      <c r="L75" s="497"/>
      <c r="M75" s="228">
        <f>K75*L75</f>
        <v>0</v>
      </c>
      <c r="N75" s="496">
        <f>IF(H75=0,K75,(M75/E75*G75))</f>
        <v>0</v>
      </c>
      <c r="O75" s="228">
        <f>IF(H75=0,0,(I75/E75))</f>
        <v>0</v>
      </c>
      <c r="P75" s="228">
        <f>(N75+O75)</f>
        <v>0</v>
      </c>
      <c r="Q75" s="228">
        <f>M75-P75</f>
        <v>0</v>
      </c>
      <c r="R75" s="516"/>
    </row>
    <row r="76" spans="1:18" x14ac:dyDescent="0.25">
      <c r="A76" s="235"/>
      <c r="B76" s="513"/>
      <c r="C76" s="226"/>
      <c r="D76" s="510"/>
      <c r="E76" s="218"/>
      <c r="F76" s="507"/>
      <c r="G76" s="508"/>
      <c r="H76" s="493"/>
      <c r="I76" s="228"/>
      <c r="J76" s="227"/>
      <c r="K76" s="496"/>
      <c r="L76" s="511"/>
      <c r="M76" s="228"/>
      <c r="N76" s="496"/>
      <c r="O76" s="228"/>
      <c r="P76" s="228"/>
      <c r="Q76" s="228"/>
      <c r="R76" s="498"/>
    </row>
    <row r="77" spans="1:18" x14ac:dyDescent="0.25">
      <c r="A77" s="235"/>
      <c r="B77" s="225"/>
      <c r="C77" s="236"/>
      <c r="D77" s="510"/>
      <c r="E77" s="238"/>
      <c r="F77" s="507"/>
      <c r="G77" s="508"/>
      <c r="H77" s="493"/>
      <c r="I77" s="239"/>
      <c r="J77" s="239"/>
      <c r="K77" s="496"/>
      <c r="L77" s="241"/>
      <c r="M77" s="228"/>
      <c r="N77" s="496"/>
      <c r="O77" s="228"/>
      <c r="P77" s="228"/>
      <c r="Q77" s="228"/>
      <c r="R77" s="498"/>
    </row>
    <row r="78" spans="1:18" x14ac:dyDescent="0.25">
      <c r="A78" s="509" t="s">
        <v>718</v>
      </c>
      <c r="B78" s="512" t="s">
        <v>460</v>
      </c>
      <c r="C78" s="491"/>
      <c r="D78" s="506"/>
      <c r="E78" s="492">
        <v>10</v>
      </c>
      <c r="F78" s="507">
        <f>IF(C78=0,0,IF((($C$9-C78)/365)&lt;E78,(($C$9-C78)/365),E78)+1)</f>
        <v>0</v>
      </c>
      <c r="G78" s="508">
        <f>IF(F78&gt;E78,E78,ROUND(F78,0))</f>
        <v>0</v>
      </c>
      <c r="H78" s="493">
        <f>E78-G78</f>
        <v>10</v>
      </c>
      <c r="I78" s="494"/>
      <c r="J78" s="495" t="s">
        <v>154</v>
      </c>
      <c r="K78" s="496">
        <f>I78*D78</f>
        <v>0</v>
      </c>
      <c r="L78" s="497"/>
      <c r="M78" s="228">
        <f>K78*L78</f>
        <v>0</v>
      </c>
      <c r="N78" s="496">
        <f>IF(H78=0,K78,(M78/E78*G78))</f>
        <v>0</v>
      </c>
      <c r="O78" s="228">
        <f>IF(H78=0,0,(I78/E78))</f>
        <v>0</v>
      </c>
      <c r="P78" s="228">
        <f>(N78+O78)</f>
        <v>0</v>
      </c>
      <c r="Q78" s="228">
        <f>M78-P78</f>
        <v>0</v>
      </c>
      <c r="R78" s="516"/>
    </row>
    <row r="79" spans="1:18" x14ac:dyDescent="0.25">
      <c r="A79" s="235"/>
      <c r="B79" s="513"/>
      <c r="C79" s="226"/>
      <c r="D79" s="510"/>
      <c r="E79" s="218"/>
      <c r="F79" s="507"/>
      <c r="G79" s="508"/>
      <c r="H79" s="493"/>
      <c r="I79" s="228"/>
      <c r="J79" s="227"/>
      <c r="K79" s="496"/>
      <c r="L79" s="511"/>
      <c r="M79" s="228"/>
      <c r="N79" s="496"/>
      <c r="O79" s="228"/>
      <c r="P79" s="228"/>
      <c r="Q79" s="228"/>
      <c r="R79" s="498"/>
    </row>
    <row r="80" spans="1:18" x14ac:dyDescent="0.25">
      <c r="A80" s="235"/>
      <c r="B80" s="225"/>
      <c r="C80" s="226"/>
      <c r="D80" s="510"/>
      <c r="E80" s="218"/>
      <c r="F80" s="507"/>
      <c r="G80" s="508"/>
      <c r="H80" s="493"/>
      <c r="I80" s="228"/>
      <c r="J80" s="227"/>
      <c r="K80" s="496"/>
      <c r="L80" s="511"/>
      <c r="M80" s="228"/>
      <c r="N80" s="496"/>
      <c r="O80" s="228"/>
      <c r="P80" s="228"/>
      <c r="Q80" s="228"/>
      <c r="R80" s="498"/>
    </row>
    <row r="81" spans="1:18" x14ac:dyDescent="0.25">
      <c r="A81" s="509" t="s">
        <v>718</v>
      </c>
      <c r="B81" s="512" t="s">
        <v>460</v>
      </c>
      <c r="C81" s="491"/>
      <c r="D81" s="506"/>
      <c r="E81" s="492">
        <v>10</v>
      </c>
      <c r="F81" s="507">
        <f>IF(C81=0,0,IF((($C$9-C81)/365)&lt;E81,(($C$9-C81)/365),E81)+1)</f>
        <v>0</v>
      </c>
      <c r="G81" s="508">
        <f>IF(F81&gt;E81,E81,ROUND(F81,0))</f>
        <v>0</v>
      </c>
      <c r="H81" s="493">
        <f>E81-G81</f>
        <v>10</v>
      </c>
      <c r="I81" s="494"/>
      <c r="J81" s="495" t="s">
        <v>154</v>
      </c>
      <c r="K81" s="496">
        <f>I81*D81</f>
        <v>0</v>
      </c>
      <c r="L81" s="497"/>
      <c r="M81" s="228">
        <f>K81*L81</f>
        <v>0</v>
      </c>
      <c r="N81" s="496">
        <f>IF(H81=0,K81,(M81/E81*G81))</f>
        <v>0</v>
      </c>
      <c r="O81" s="228">
        <f>IF(H81=0,0,(I81/E81))</f>
        <v>0</v>
      </c>
      <c r="P81" s="228">
        <f>(N81+O81)</f>
        <v>0</v>
      </c>
      <c r="Q81" s="228">
        <f>M81-P81</f>
        <v>0</v>
      </c>
      <c r="R81" s="516"/>
    </row>
    <row r="82" spans="1:18" x14ac:dyDescent="0.25">
      <c r="A82" s="235"/>
      <c r="B82" s="513"/>
      <c r="C82" s="226"/>
      <c r="D82" s="510"/>
      <c r="E82" s="218"/>
      <c r="F82" s="507"/>
      <c r="G82" s="508"/>
      <c r="H82" s="493"/>
      <c r="I82" s="228"/>
      <c r="J82" s="227"/>
      <c r="K82" s="496"/>
      <c r="L82" s="511"/>
      <c r="M82" s="228"/>
      <c r="N82" s="496"/>
      <c r="O82" s="228"/>
      <c r="P82" s="228"/>
      <c r="Q82" s="228"/>
      <c r="R82" s="498"/>
    </row>
    <row r="83" spans="1:18" x14ac:dyDescent="0.25">
      <c r="A83" s="235"/>
      <c r="B83" s="225"/>
      <c r="C83" s="236"/>
      <c r="D83" s="510"/>
      <c r="E83" s="238"/>
      <c r="F83" s="507"/>
      <c r="G83" s="508"/>
      <c r="H83" s="493"/>
      <c r="I83" s="239"/>
      <c r="J83" s="239"/>
      <c r="K83" s="496"/>
      <c r="L83" s="241"/>
      <c r="M83" s="228"/>
      <c r="N83" s="496"/>
      <c r="O83" s="228"/>
      <c r="P83" s="228"/>
      <c r="Q83" s="228"/>
      <c r="R83" s="498"/>
    </row>
    <row r="84" spans="1:18" x14ac:dyDescent="0.25">
      <c r="A84" s="509" t="s">
        <v>718</v>
      </c>
      <c r="B84" s="512" t="s">
        <v>460</v>
      </c>
      <c r="C84" s="491"/>
      <c r="D84" s="506"/>
      <c r="E84" s="492">
        <v>10</v>
      </c>
      <c r="F84" s="507">
        <f>IF(C84=0,0,IF((($C$9-C84)/365)&lt;E84,(($C$9-C84)/365),E84)+1)</f>
        <v>0</v>
      </c>
      <c r="G84" s="508">
        <f>IF(F84&gt;E84,E84,ROUND(F84,0))</f>
        <v>0</v>
      </c>
      <c r="H84" s="493">
        <f>E84-G84</f>
        <v>10</v>
      </c>
      <c r="I84" s="494"/>
      <c r="J84" s="495" t="s">
        <v>154</v>
      </c>
      <c r="K84" s="496">
        <f>I84*D84</f>
        <v>0</v>
      </c>
      <c r="L84" s="497"/>
      <c r="M84" s="228">
        <f>K84*L84</f>
        <v>0</v>
      </c>
      <c r="N84" s="496">
        <f>IF(H84=0,K84,(M84/E84*G84))</f>
        <v>0</v>
      </c>
      <c r="O84" s="228">
        <f>IF(H84=0,0,(I84/E84))</f>
        <v>0</v>
      </c>
      <c r="P84" s="228">
        <f>(N84+O84)</f>
        <v>0</v>
      </c>
      <c r="Q84" s="228">
        <f>M84-P84</f>
        <v>0</v>
      </c>
      <c r="R84" s="516"/>
    </row>
    <row r="85" spans="1:18" x14ac:dyDescent="0.25">
      <c r="A85" s="235"/>
      <c r="B85" s="513"/>
      <c r="C85" s="226"/>
      <c r="D85" s="510"/>
      <c r="E85" s="218"/>
      <c r="F85" s="507"/>
      <c r="G85" s="508"/>
      <c r="H85" s="493"/>
      <c r="I85" s="228"/>
      <c r="J85" s="227"/>
      <c r="K85" s="496"/>
      <c r="L85" s="511"/>
      <c r="M85" s="228"/>
      <c r="N85" s="496"/>
      <c r="O85" s="228"/>
      <c r="P85" s="228"/>
      <c r="Q85" s="228"/>
      <c r="R85" s="498"/>
    </row>
    <row r="86" spans="1:18" x14ac:dyDescent="0.25">
      <c r="A86" s="235"/>
      <c r="B86" s="225"/>
      <c r="C86" s="236"/>
      <c r="D86" s="510"/>
      <c r="E86" s="238"/>
      <c r="F86" s="507"/>
      <c r="G86" s="508"/>
      <c r="H86" s="493"/>
      <c r="I86" s="239"/>
      <c r="J86" s="239"/>
      <c r="K86" s="496"/>
      <c r="L86" s="241"/>
      <c r="M86" s="228"/>
      <c r="N86" s="496"/>
      <c r="O86" s="228"/>
      <c r="P86" s="228"/>
      <c r="Q86" s="228"/>
      <c r="R86" s="498"/>
    </row>
    <row r="87" spans="1:18" x14ac:dyDescent="0.25">
      <c r="A87" s="509" t="s">
        <v>718</v>
      </c>
      <c r="B87" s="512" t="s">
        <v>460</v>
      </c>
      <c r="C87" s="491"/>
      <c r="D87" s="506"/>
      <c r="E87" s="492">
        <v>10</v>
      </c>
      <c r="F87" s="507">
        <f>IF(C87=0,0,IF((($C$9-C87)/365)&lt;E87,(($C$9-C87)/365),E87)+1)</f>
        <v>0</v>
      </c>
      <c r="G87" s="508">
        <f>IF(F87&gt;E87,E87,ROUND(F87,0))</f>
        <v>0</v>
      </c>
      <c r="H87" s="493">
        <f>E87-G87</f>
        <v>10</v>
      </c>
      <c r="I87" s="494"/>
      <c r="J87" s="495" t="s">
        <v>154</v>
      </c>
      <c r="K87" s="496">
        <f>I87*D87</f>
        <v>0</v>
      </c>
      <c r="L87" s="497"/>
      <c r="M87" s="228">
        <f>K87*L87</f>
        <v>0</v>
      </c>
      <c r="N87" s="496">
        <f>IF(H87=0,K87,(M87/E87*G87))</f>
        <v>0</v>
      </c>
      <c r="O87" s="228">
        <f>IF(H87=0,0,(I87/E87))</f>
        <v>0</v>
      </c>
      <c r="P87" s="228">
        <f>(N87+O87)</f>
        <v>0</v>
      </c>
      <c r="Q87" s="228">
        <f>M87-P87</f>
        <v>0</v>
      </c>
      <c r="R87" s="516"/>
    </row>
    <row r="88" spans="1:18" x14ac:dyDescent="0.25">
      <c r="A88" s="235"/>
      <c r="B88" s="513"/>
      <c r="C88" s="226"/>
      <c r="D88" s="510"/>
      <c r="E88" s="218"/>
      <c r="F88" s="507"/>
      <c r="G88" s="508"/>
      <c r="H88" s="493"/>
      <c r="I88" s="228"/>
      <c r="J88" s="227"/>
      <c r="K88" s="496"/>
      <c r="L88" s="511"/>
      <c r="M88" s="228"/>
      <c r="N88" s="496"/>
      <c r="O88" s="228"/>
      <c r="P88" s="228"/>
      <c r="Q88" s="228"/>
      <c r="R88" s="498"/>
    </row>
    <row r="89" spans="1:18" x14ac:dyDescent="0.25">
      <c r="A89" s="235"/>
      <c r="B89" s="225"/>
      <c r="C89" s="236"/>
      <c r="D89" s="510"/>
      <c r="E89" s="238"/>
      <c r="F89" s="507"/>
      <c r="G89" s="508"/>
      <c r="H89" s="493"/>
      <c r="I89" s="239"/>
      <c r="J89" s="239"/>
      <c r="K89" s="496"/>
      <c r="L89" s="241"/>
      <c r="M89" s="228"/>
      <c r="N89" s="496"/>
      <c r="O89" s="228"/>
      <c r="P89" s="228"/>
      <c r="Q89" s="228"/>
      <c r="R89" s="498"/>
    </row>
    <row r="90" spans="1:18" x14ac:dyDescent="0.25">
      <c r="A90" s="509" t="s">
        <v>718</v>
      </c>
      <c r="B90" s="512" t="s">
        <v>460</v>
      </c>
      <c r="C90" s="491"/>
      <c r="D90" s="506"/>
      <c r="E90" s="492">
        <v>10</v>
      </c>
      <c r="F90" s="507">
        <f>IF(C90=0,0,IF((($C$9-C90)/365)&lt;E90,(($C$9-C90)/365),E90)+1)</f>
        <v>0</v>
      </c>
      <c r="G90" s="508">
        <f>IF(F90&gt;E90,E90,ROUND(F90,0))</f>
        <v>0</v>
      </c>
      <c r="H90" s="493">
        <f>E90-G90</f>
        <v>10</v>
      </c>
      <c r="I90" s="494"/>
      <c r="J90" s="495" t="s">
        <v>154</v>
      </c>
      <c r="K90" s="496">
        <f>I90*D90</f>
        <v>0</v>
      </c>
      <c r="L90" s="497"/>
      <c r="M90" s="228">
        <f>K90*L90</f>
        <v>0</v>
      </c>
      <c r="N90" s="496">
        <f>IF(H90=0,K90,(M90/E90*G90))</f>
        <v>0</v>
      </c>
      <c r="O90" s="228">
        <f>IF(H90=0,0,(I90/E90))</f>
        <v>0</v>
      </c>
      <c r="P90" s="228">
        <f>(N90+O90)</f>
        <v>0</v>
      </c>
      <c r="Q90" s="228">
        <f>M90-P90</f>
        <v>0</v>
      </c>
      <c r="R90" s="516"/>
    </row>
    <row r="91" spans="1:18" x14ac:dyDescent="0.25">
      <c r="A91" s="235"/>
      <c r="B91" s="513"/>
      <c r="C91" s="226"/>
      <c r="D91" s="510"/>
      <c r="E91" s="218"/>
      <c r="F91" s="507"/>
      <c r="G91" s="508"/>
      <c r="H91" s="493"/>
      <c r="I91" s="228"/>
      <c r="J91" s="227"/>
      <c r="K91" s="496"/>
      <c r="L91" s="511"/>
      <c r="M91" s="228"/>
      <c r="N91" s="496"/>
      <c r="O91" s="228"/>
      <c r="P91" s="228"/>
      <c r="Q91" s="228"/>
      <c r="R91" s="498"/>
    </row>
    <row r="92" spans="1:18" x14ac:dyDescent="0.25">
      <c r="A92" s="235"/>
      <c r="B92" s="225"/>
      <c r="C92" s="236"/>
      <c r="D92" s="510"/>
      <c r="E92" s="238"/>
      <c r="F92" s="507"/>
      <c r="G92" s="508"/>
      <c r="H92" s="493"/>
      <c r="I92" s="239"/>
      <c r="J92" s="239"/>
      <c r="K92" s="496"/>
      <c r="L92" s="241"/>
      <c r="M92" s="228"/>
      <c r="N92" s="496"/>
      <c r="O92" s="228"/>
      <c r="P92" s="228"/>
      <c r="Q92" s="228"/>
      <c r="R92" s="498"/>
    </row>
    <row r="93" spans="1:18" x14ac:dyDescent="0.25">
      <c r="A93" s="509" t="s">
        <v>718</v>
      </c>
      <c r="B93" s="512" t="s">
        <v>460</v>
      </c>
      <c r="C93" s="491"/>
      <c r="D93" s="506"/>
      <c r="E93" s="492">
        <v>10</v>
      </c>
      <c r="F93" s="507">
        <f>IF(C93=0,0,IF((($C$9-C93)/365)&lt;E93,(($C$9-C93)/365),E93)+1)</f>
        <v>0</v>
      </c>
      <c r="G93" s="508">
        <f>IF(F93&gt;E93,E93,ROUND(F93,0))</f>
        <v>0</v>
      </c>
      <c r="H93" s="493">
        <f>E93-G93</f>
        <v>10</v>
      </c>
      <c r="I93" s="494"/>
      <c r="J93" s="495" t="s">
        <v>154</v>
      </c>
      <c r="K93" s="496">
        <f>I93*D93</f>
        <v>0</v>
      </c>
      <c r="L93" s="497"/>
      <c r="M93" s="228">
        <f>K93*L93</f>
        <v>0</v>
      </c>
      <c r="N93" s="496">
        <f>IF(H93=0,K93,(M93/E93*G93))</f>
        <v>0</v>
      </c>
      <c r="O93" s="228">
        <f>IF(H93=0,0,(I93/E93))</f>
        <v>0</v>
      </c>
      <c r="P93" s="228">
        <f>(N93+O93)</f>
        <v>0</v>
      </c>
      <c r="Q93" s="228">
        <f>M93-P93</f>
        <v>0</v>
      </c>
      <c r="R93" s="516"/>
    </row>
    <row r="94" spans="1:18" x14ac:dyDescent="0.25">
      <c r="A94" s="235"/>
      <c r="B94" s="513"/>
      <c r="C94" s="236"/>
      <c r="D94" s="510"/>
      <c r="E94" s="238"/>
      <c r="F94" s="507"/>
      <c r="G94" s="508"/>
      <c r="H94" s="493"/>
      <c r="I94" s="239"/>
      <c r="J94" s="239"/>
      <c r="K94" s="496"/>
      <c r="L94" s="241"/>
      <c r="M94" s="228"/>
      <c r="N94" s="496"/>
      <c r="O94" s="228"/>
      <c r="P94" s="228"/>
      <c r="Q94" s="228"/>
      <c r="R94" s="498"/>
    </row>
    <row r="95" spans="1:18" x14ac:dyDescent="0.25">
      <c r="A95" s="235"/>
      <c r="B95" s="225"/>
      <c r="C95" s="236"/>
      <c r="D95" s="510"/>
      <c r="E95" s="238"/>
      <c r="F95" s="507"/>
      <c r="G95" s="508"/>
      <c r="H95" s="493"/>
      <c r="I95" s="239"/>
      <c r="J95" s="239"/>
      <c r="K95" s="496"/>
      <c r="L95" s="241"/>
      <c r="M95" s="228"/>
      <c r="N95" s="496"/>
      <c r="O95" s="228"/>
      <c r="P95" s="228"/>
      <c r="Q95" s="228"/>
      <c r="R95" s="498"/>
    </row>
    <row r="96" spans="1:18" x14ac:dyDescent="0.25">
      <c r="A96" s="509" t="s">
        <v>719</v>
      </c>
      <c r="B96" s="512" t="s">
        <v>460</v>
      </c>
      <c r="C96" s="491"/>
      <c r="D96" s="506"/>
      <c r="E96" s="492">
        <v>3</v>
      </c>
      <c r="F96" s="507">
        <f>IF(C96=0,0,IF((($C$9-C96)/365)&lt;E96,(($C$9-C96)/365),E96)+1)</f>
        <v>0</v>
      </c>
      <c r="G96" s="508">
        <f>IF(F96&gt;E96,E96,ROUND(F96,0))</f>
        <v>0</v>
      </c>
      <c r="H96" s="493">
        <f>E96-G96</f>
        <v>3</v>
      </c>
      <c r="I96" s="494"/>
      <c r="J96" s="495" t="s">
        <v>154</v>
      </c>
      <c r="K96" s="496">
        <f>I96*D96</f>
        <v>0</v>
      </c>
      <c r="L96" s="497"/>
      <c r="M96" s="228">
        <f>K96*L96</f>
        <v>0</v>
      </c>
      <c r="N96" s="496">
        <f>IF(H96=0,K96,(M96/E96*G96))</f>
        <v>0</v>
      </c>
      <c r="O96" s="228">
        <f>IF(H96=0,0,(I96/E96))</f>
        <v>0</v>
      </c>
      <c r="P96" s="228">
        <f>(N96+O96)</f>
        <v>0</v>
      </c>
      <c r="Q96" s="228">
        <f>M96-P96</f>
        <v>0</v>
      </c>
      <c r="R96" s="516"/>
    </row>
    <row r="97" spans="1:18" x14ac:dyDescent="0.25">
      <c r="A97" s="235"/>
      <c r="B97" s="513"/>
      <c r="C97" s="226"/>
      <c r="D97" s="510"/>
      <c r="E97" s="218"/>
      <c r="F97" s="507"/>
      <c r="G97" s="508"/>
      <c r="H97" s="493"/>
      <c r="I97" s="228"/>
      <c r="J97" s="227"/>
      <c r="K97" s="496"/>
      <c r="L97" s="511"/>
      <c r="M97" s="228"/>
      <c r="N97" s="496"/>
      <c r="O97" s="228"/>
      <c r="P97" s="228"/>
      <c r="Q97" s="228"/>
      <c r="R97" s="498"/>
    </row>
    <row r="98" spans="1:18" x14ac:dyDescent="0.25">
      <c r="A98" s="235"/>
      <c r="B98" s="225"/>
      <c r="C98" s="236"/>
      <c r="D98" s="510"/>
      <c r="E98" s="238"/>
      <c r="F98" s="507"/>
      <c r="G98" s="508"/>
      <c r="H98" s="493"/>
      <c r="I98" s="239"/>
      <c r="J98" s="239"/>
      <c r="K98" s="496"/>
      <c r="L98" s="241"/>
      <c r="M98" s="228"/>
      <c r="N98" s="496"/>
      <c r="O98" s="228"/>
      <c r="P98" s="228"/>
      <c r="Q98" s="228"/>
      <c r="R98" s="498"/>
    </row>
    <row r="99" spans="1:18" x14ac:dyDescent="0.25">
      <c r="A99" s="509" t="s">
        <v>719</v>
      </c>
      <c r="B99" s="512" t="s">
        <v>460</v>
      </c>
      <c r="C99" s="491"/>
      <c r="D99" s="506"/>
      <c r="E99" s="492">
        <v>3</v>
      </c>
      <c r="F99" s="507">
        <f>IF(C99=0,0,IF((($C$9-C99)/365)&lt;E99,(($C$9-C99)/365),E99)+1)</f>
        <v>0</v>
      </c>
      <c r="G99" s="508">
        <f>IF(F99&gt;E99,E99,ROUND(F99,0))</f>
        <v>0</v>
      </c>
      <c r="H99" s="493">
        <f>E99-G99</f>
        <v>3</v>
      </c>
      <c r="I99" s="494"/>
      <c r="J99" s="495" t="s">
        <v>154</v>
      </c>
      <c r="K99" s="496">
        <f>I99*D99</f>
        <v>0</v>
      </c>
      <c r="L99" s="497"/>
      <c r="M99" s="228">
        <f>K99*L99</f>
        <v>0</v>
      </c>
      <c r="N99" s="496">
        <f>IF(H99=0,K99,(M99/E99*G99))</f>
        <v>0</v>
      </c>
      <c r="O99" s="228">
        <f>IF(H99=0,0,(I99/E99))</f>
        <v>0</v>
      </c>
      <c r="P99" s="228">
        <f>(N99+O99)</f>
        <v>0</v>
      </c>
      <c r="Q99" s="228">
        <f>M99-P99</f>
        <v>0</v>
      </c>
      <c r="R99" s="516"/>
    </row>
    <row r="100" spans="1:18" x14ac:dyDescent="0.25">
      <c r="A100" s="235"/>
      <c r="B100" s="513"/>
      <c r="C100" s="226"/>
      <c r="D100" s="510"/>
      <c r="E100" s="218"/>
      <c r="F100" s="507"/>
      <c r="G100" s="508"/>
      <c r="H100" s="493"/>
      <c r="I100" s="228"/>
      <c r="J100" s="227"/>
      <c r="K100" s="496"/>
      <c r="L100" s="511"/>
      <c r="M100" s="228"/>
      <c r="N100" s="496"/>
      <c r="O100" s="228"/>
      <c r="P100" s="228"/>
      <c r="Q100" s="228"/>
      <c r="R100" s="498"/>
    </row>
    <row r="101" spans="1:18" x14ac:dyDescent="0.25">
      <c r="A101" s="235"/>
      <c r="B101" s="225"/>
      <c r="C101" s="236"/>
      <c r="D101" s="510"/>
      <c r="E101" s="238"/>
      <c r="F101" s="507"/>
      <c r="G101" s="508"/>
      <c r="H101" s="493"/>
      <c r="I101" s="239"/>
      <c r="J101" s="239"/>
      <c r="K101" s="496"/>
      <c r="L101" s="241"/>
      <c r="M101" s="228"/>
      <c r="N101" s="496"/>
      <c r="O101" s="228"/>
      <c r="P101" s="228"/>
      <c r="Q101" s="228"/>
      <c r="R101" s="498"/>
    </row>
    <row r="102" spans="1:18" x14ac:dyDescent="0.25">
      <c r="A102" s="509" t="s">
        <v>719</v>
      </c>
      <c r="B102" s="512" t="s">
        <v>460</v>
      </c>
      <c r="C102" s="491"/>
      <c r="D102" s="506"/>
      <c r="E102" s="492">
        <v>3</v>
      </c>
      <c r="F102" s="507">
        <f>IF(C102=0,0,IF((($C$9-C102)/365)&lt;E102,(($C$9-C102)/365),E102)+1)</f>
        <v>0</v>
      </c>
      <c r="G102" s="508">
        <f>IF(F102&gt;E102,E102,ROUND(F102,0))</f>
        <v>0</v>
      </c>
      <c r="H102" s="493">
        <f>E102-G102</f>
        <v>3</v>
      </c>
      <c r="I102" s="494"/>
      <c r="J102" s="495" t="s">
        <v>154</v>
      </c>
      <c r="K102" s="496">
        <f>I102*D102</f>
        <v>0</v>
      </c>
      <c r="L102" s="497"/>
      <c r="M102" s="228">
        <f>K102*L102</f>
        <v>0</v>
      </c>
      <c r="N102" s="496">
        <f>IF(H102=0,K102,(M102/E102*G102))</f>
        <v>0</v>
      </c>
      <c r="O102" s="228">
        <f>IF(H102=0,0,(I102/E102))</f>
        <v>0</v>
      </c>
      <c r="P102" s="228">
        <f>(N102+O102)</f>
        <v>0</v>
      </c>
      <c r="Q102" s="228">
        <f>M102-P102</f>
        <v>0</v>
      </c>
      <c r="R102" s="516"/>
    </row>
    <row r="103" spans="1:18" x14ac:dyDescent="0.25">
      <c r="A103" s="235"/>
      <c r="B103" s="513"/>
      <c r="C103" s="226"/>
      <c r="D103" s="510"/>
      <c r="E103" s="218"/>
      <c r="F103" s="507"/>
      <c r="G103" s="508"/>
      <c r="H103" s="493"/>
      <c r="I103" s="228"/>
      <c r="J103" s="227"/>
      <c r="K103" s="496"/>
      <c r="L103" s="511"/>
      <c r="M103" s="228"/>
      <c r="N103" s="496"/>
      <c r="O103" s="228"/>
      <c r="P103" s="228"/>
      <c r="Q103" s="228"/>
      <c r="R103" s="498"/>
    </row>
    <row r="104" spans="1:18" x14ac:dyDescent="0.25">
      <c r="A104" s="235"/>
      <c r="B104" s="225"/>
      <c r="C104" s="236"/>
      <c r="D104" s="510"/>
      <c r="E104" s="238"/>
      <c r="F104" s="507"/>
      <c r="G104" s="508"/>
      <c r="H104" s="493"/>
      <c r="I104" s="239"/>
      <c r="J104" s="239"/>
      <c r="K104" s="496"/>
      <c r="L104" s="241"/>
      <c r="M104" s="228"/>
      <c r="N104" s="496"/>
      <c r="O104" s="228"/>
      <c r="P104" s="228"/>
      <c r="Q104" s="228"/>
      <c r="R104" s="498"/>
    </row>
    <row r="105" spans="1:18" x14ac:dyDescent="0.25">
      <c r="A105" s="509" t="s">
        <v>719</v>
      </c>
      <c r="B105" s="512" t="s">
        <v>460</v>
      </c>
      <c r="C105" s="491"/>
      <c r="D105" s="506"/>
      <c r="E105" s="492">
        <v>3</v>
      </c>
      <c r="F105" s="507">
        <f>IF(C105=0,0,IF((($C$9-C105)/365)&lt;E105,(($C$9-C105)/365),E105)+1)</f>
        <v>0</v>
      </c>
      <c r="G105" s="508">
        <f>IF(F105&gt;E105,E105,ROUND(F105,0))</f>
        <v>0</v>
      </c>
      <c r="H105" s="493">
        <f>E105-G105</f>
        <v>3</v>
      </c>
      <c r="I105" s="494"/>
      <c r="J105" s="495" t="s">
        <v>154</v>
      </c>
      <c r="K105" s="496">
        <f>I105*D105</f>
        <v>0</v>
      </c>
      <c r="L105" s="497"/>
      <c r="M105" s="228">
        <f>K105*L105</f>
        <v>0</v>
      </c>
      <c r="N105" s="496">
        <f>IF(H105=0,K105,(M105/E105*G105))</f>
        <v>0</v>
      </c>
      <c r="O105" s="228">
        <f>IF(H105=0,0,(I105/E105))</f>
        <v>0</v>
      </c>
      <c r="P105" s="228">
        <f>(N105+O105)</f>
        <v>0</v>
      </c>
      <c r="Q105" s="228">
        <f>M105-P105</f>
        <v>0</v>
      </c>
      <c r="R105" s="516"/>
    </row>
    <row r="106" spans="1:18" x14ac:dyDescent="0.25">
      <c r="A106" s="235"/>
      <c r="B106" s="513"/>
      <c r="C106" s="226"/>
      <c r="D106" s="510"/>
      <c r="E106" s="218"/>
      <c r="F106" s="507"/>
      <c r="G106" s="508"/>
      <c r="H106" s="493"/>
      <c r="I106" s="228"/>
      <c r="J106" s="227"/>
      <c r="K106" s="496"/>
      <c r="L106" s="511"/>
      <c r="M106" s="228"/>
      <c r="N106" s="496"/>
      <c r="O106" s="228"/>
      <c r="P106" s="228"/>
      <c r="Q106" s="228"/>
      <c r="R106" s="498"/>
    </row>
    <row r="107" spans="1:18" x14ac:dyDescent="0.25">
      <c r="A107" s="235"/>
      <c r="B107" s="225"/>
      <c r="C107" s="236"/>
      <c r="D107" s="510"/>
      <c r="E107" s="238"/>
      <c r="F107" s="507"/>
      <c r="G107" s="508"/>
      <c r="H107" s="493"/>
      <c r="I107" s="239"/>
      <c r="J107" s="239"/>
      <c r="K107" s="496"/>
      <c r="L107" s="241"/>
      <c r="M107" s="228"/>
      <c r="N107" s="496"/>
      <c r="O107" s="228"/>
      <c r="P107" s="228"/>
      <c r="Q107" s="228"/>
      <c r="R107" s="498"/>
    </row>
    <row r="108" spans="1:18" x14ac:dyDescent="0.25">
      <c r="A108" s="509" t="s">
        <v>719</v>
      </c>
      <c r="B108" s="512" t="s">
        <v>460</v>
      </c>
      <c r="C108" s="491"/>
      <c r="D108" s="506"/>
      <c r="E108" s="492">
        <v>3</v>
      </c>
      <c r="F108" s="507">
        <f>IF(C108=0,0,IF((($C$9-C108)/365)&lt;E108,(($C$9-C108)/365),E108)+1)</f>
        <v>0</v>
      </c>
      <c r="G108" s="508">
        <f>IF(F108&gt;E108,E108,ROUND(F108,0))</f>
        <v>0</v>
      </c>
      <c r="H108" s="493">
        <f>E108-G108</f>
        <v>3</v>
      </c>
      <c r="I108" s="494"/>
      <c r="J108" s="495" t="s">
        <v>154</v>
      </c>
      <c r="K108" s="496">
        <f>I108*D108</f>
        <v>0</v>
      </c>
      <c r="L108" s="497"/>
      <c r="M108" s="228">
        <f>K108*L108</f>
        <v>0</v>
      </c>
      <c r="N108" s="496">
        <f>IF(H108=0,K108,(M108/E108*G108))</f>
        <v>0</v>
      </c>
      <c r="O108" s="228">
        <f>IF(H108=0,0,(I108/E108))</f>
        <v>0</v>
      </c>
      <c r="P108" s="228">
        <f>(N108+O108)</f>
        <v>0</v>
      </c>
      <c r="Q108" s="228">
        <f>M108-P108</f>
        <v>0</v>
      </c>
      <c r="R108" s="516"/>
    </row>
    <row r="109" spans="1:18" x14ac:dyDescent="0.25">
      <c r="A109" s="235"/>
      <c r="B109" s="513"/>
      <c r="C109" s="226"/>
      <c r="D109" s="510"/>
      <c r="E109" s="218"/>
      <c r="F109" s="507"/>
      <c r="G109" s="508"/>
      <c r="H109" s="493"/>
      <c r="I109" s="228"/>
      <c r="J109" s="227"/>
      <c r="K109" s="496"/>
      <c r="L109" s="511"/>
      <c r="M109" s="228"/>
      <c r="N109" s="496"/>
      <c r="O109" s="228"/>
      <c r="P109" s="228"/>
      <c r="Q109" s="228"/>
      <c r="R109" s="498"/>
    </row>
    <row r="110" spans="1:18" x14ac:dyDescent="0.25">
      <c r="A110" s="235"/>
      <c r="B110" s="225"/>
      <c r="C110" s="236"/>
      <c r="D110" s="510"/>
      <c r="E110" s="238"/>
      <c r="F110" s="507"/>
      <c r="G110" s="508"/>
      <c r="H110" s="493"/>
      <c r="I110" s="239"/>
      <c r="J110" s="239"/>
      <c r="K110" s="496"/>
      <c r="L110" s="241"/>
      <c r="M110" s="228"/>
      <c r="N110" s="496"/>
      <c r="O110" s="228"/>
      <c r="P110" s="228"/>
      <c r="Q110" s="228"/>
      <c r="R110" s="498"/>
    </row>
    <row r="111" spans="1:18" ht="13.5" thickBot="1" x14ac:dyDescent="0.3">
      <c r="A111" s="268"/>
      <c r="B111" s="265"/>
      <c r="C111" s="245"/>
      <c r="D111" s="246"/>
      <c r="E111" s="247"/>
      <c r="F111" s="247"/>
      <c r="G111" s="247"/>
      <c r="H111" s="247"/>
      <c r="I111" s="248"/>
      <c r="J111" s="248"/>
      <c r="K111" s="248"/>
      <c r="L111" s="250"/>
      <c r="M111" s="248"/>
      <c r="N111" s="248"/>
      <c r="O111" s="248"/>
      <c r="P111" s="248"/>
      <c r="Q111" s="248"/>
      <c r="R111" s="498"/>
    </row>
    <row r="112" spans="1:18" ht="13.5" thickBot="1" x14ac:dyDescent="0.3">
      <c r="A112" s="503"/>
      <c r="B112" s="253"/>
      <c r="C112" s="254"/>
      <c r="D112" s="255"/>
      <c r="E112" s="256"/>
      <c r="F112" s="256"/>
      <c r="G112" s="256"/>
      <c r="H112" s="256"/>
      <c r="I112" s="257"/>
      <c r="J112" s="257"/>
      <c r="K112" s="257"/>
      <c r="L112" s="259"/>
      <c r="M112" s="257">
        <f>SUM(M14:M111)</f>
        <v>0</v>
      </c>
      <c r="N112" s="257"/>
      <c r="O112" s="257"/>
      <c r="P112" s="257"/>
      <c r="Q112" s="257">
        <f>SUM(Q14:Q111)</f>
        <v>0</v>
      </c>
      <c r="R112" s="504"/>
    </row>
    <row r="116" spans="3:3" x14ac:dyDescent="0.25">
      <c r="C116" s="505"/>
    </row>
  </sheetData>
  <sheetProtection password="CF2F" sheet="1" objects="1" scenarios="1"/>
  <mergeCells count="9">
    <mergeCell ref="R12:R13"/>
    <mergeCell ref="L12:L13"/>
    <mergeCell ref="N12:P12"/>
    <mergeCell ref="A12:A13"/>
    <mergeCell ref="E12:H12"/>
    <mergeCell ref="I12:I13"/>
    <mergeCell ref="J12:J13"/>
    <mergeCell ref="K12:K13"/>
    <mergeCell ref="B12:B13"/>
  </mergeCells>
  <pageMargins left="0.17" right="0.16" top="0.67" bottom="0.44" header="0" footer="0"/>
  <pageSetup paperSize="5" scale="62" orientation="landscape" horizontalDpi="4294967292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showGridLines="0" zoomScaleNormal="100" workbookViewId="0">
      <selection activeCell="D24" sqref="D24"/>
    </sheetView>
  </sheetViews>
  <sheetFormatPr baseColWidth="10" defaultRowHeight="14.25" x14ac:dyDescent="0.2"/>
  <cols>
    <col min="1" max="1" width="55.140625" style="280" bestFit="1" customWidth="1"/>
    <col min="2" max="2" width="16.42578125" style="280" customWidth="1"/>
    <col min="3" max="6" width="18.7109375" style="280" customWidth="1"/>
    <col min="7" max="7" width="3.7109375" style="280" customWidth="1"/>
    <col min="8" max="16" width="13.28515625" style="280" customWidth="1"/>
    <col min="17" max="17" width="12.5703125" style="280" customWidth="1"/>
    <col min="18" max="18" width="15.85546875" style="280" customWidth="1"/>
    <col min="19" max="19" width="4.140625" style="280" customWidth="1"/>
    <col min="20" max="21" width="11.42578125" style="280"/>
    <col min="22" max="22" width="13" style="280" bestFit="1" customWidth="1"/>
    <col min="23" max="23" width="4.140625" style="280" customWidth="1"/>
    <col min="24" max="24" width="17.85546875" style="280" customWidth="1"/>
    <col min="25" max="16384" width="11.42578125" style="280"/>
  </cols>
  <sheetData>
    <row r="1" spans="1:6" ht="69.95" customHeight="1" x14ac:dyDescent="0.25">
      <c r="A1" s="278"/>
      <c r="B1" s="279"/>
      <c r="C1" s="279"/>
    </row>
    <row r="2" spans="1:6" s="281" customFormat="1" ht="15" customHeight="1" x14ac:dyDescent="0.25">
      <c r="A2" s="894" t="s">
        <v>346</v>
      </c>
      <c r="B2" s="7"/>
      <c r="C2" s="892" t="s">
        <v>0</v>
      </c>
      <c r="D2" s="892"/>
      <c r="E2" s="893" t="s">
        <v>340</v>
      </c>
      <c r="F2" s="893" t="s">
        <v>4</v>
      </c>
    </row>
    <row r="3" spans="1:6" s="281" customFormat="1" ht="15" customHeight="1" x14ac:dyDescent="0.25">
      <c r="A3" s="894"/>
      <c r="B3" s="7"/>
      <c r="C3" s="790" t="s">
        <v>2</v>
      </c>
      <c r="D3" s="790" t="s">
        <v>3</v>
      </c>
      <c r="E3" s="893"/>
      <c r="F3" s="893"/>
    </row>
    <row r="4" spans="1:6" s="281" customFormat="1" ht="15" customHeight="1" x14ac:dyDescent="0.25">
      <c r="A4" s="7"/>
      <c r="B4" s="7"/>
      <c r="C4" s="789"/>
      <c r="D4" s="789"/>
      <c r="E4" s="789"/>
      <c r="F4" s="7"/>
    </row>
    <row r="5" spans="1:6" s="281" customFormat="1" ht="15" customHeight="1" x14ac:dyDescent="0.25">
      <c r="A5" s="7" t="s">
        <v>347</v>
      </c>
      <c r="B5" s="7"/>
      <c r="C5" s="517"/>
      <c r="D5" s="517"/>
      <c r="E5" s="290"/>
      <c r="F5" s="291">
        <f>SUM(C5:E5)</f>
        <v>0</v>
      </c>
    </row>
    <row r="6" spans="1:6" s="281" customFormat="1" ht="15" customHeight="1" x14ac:dyDescent="0.25">
      <c r="A6" s="7" t="s">
        <v>348</v>
      </c>
      <c r="B6" s="7"/>
      <c r="C6" s="517"/>
      <c r="D6" s="517"/>
      <c r="E6" s="290"/>
      <c r="F6" s="291">
        <f t="shared" ref="F6:F12" si="0">SUM(C6:E6)</f>
        <v>0</v>
      </c>
    </row>
    <row r="7" spans="1:6" s="281" customFormat="1" ht="15" customHeight="1" x14ac:dyDescent="0.25">
      <c r="A7" s="286" t="s">
        <v>349</v>
      </c>
      <c r="B7" s="7"/>
      <c r="C7" s="517"/>
      <c r="D7" s="517"/>
      <c r="E7" s="290"/>
      <c r="F7" s="291">
        <f t="shared" si="0"/>
        <v>0</v>
      </c>
    </row>
    <row r="8" spans="1:6" s="281" customFormat="1" ht="15" customHeight="1" x14ac:dyDescent="0.25">
      <c r="A8" s="7" t="s">
        <v>350</v>
      </c>
      <c r="B8" s="7"/>
      <c r="C8" s="517"/>
      <c r="D8" s="517"/>
      <c r="E8" s="290"/>
      <c r="F8" s="291">
        <f t="shared" si="0"/>
        <v>0</v>
      </c>
    </row>
    <row r="9" spans="1:6" s="281" customFormat="1" ht="15" customHeight="1" x14ac:dyDescent="0.25">
      <c r="A9" s="7" t="s">
        <v>351</v>
      </c>
      <c r="B9" s="7"/>
      <c r="C9" s="517"/>
      <c r="D9" s="517"/>
      <c r="E9" s="290"/>
      <c r="F9" s="291">
        <f t="shared" si="0"/>
        <v>0</v>
      </c>
    </row>
    <row r="10" spans="1:6" s="281" customFormat="1" ht="15" customHeight="1" x14ac:dyDescent="0.25">
      <c r="A10" s="7" t="s">
        <v>352</v>
      </c>
      <c r="B10" s="7"/>
      <c r="C10" s="517"/>
      <c r="D10" s="517"/>
      <c r="E10" s="290"/>
      <c r="F10" s="291">
        <f t="shared" si="0"/>
        <v>0</v>
      </c>
    </row>
    <row r="11" spans="1:6" s="281" customFormat="1" ht="15" customHeight="1" x14ac:dyDescent="0.25">
      <c r="A11" s="7" t="s">
        <v>338</v>
      </c>
      <c r="B11" s="7"/>
      <c r="C11" s="290"/>
      <c r="D11" s="290"/>
      <c r="E11" s="517"/>
      <c r="F11" s="291">
        <f t="shared" si="0"/>
        <v>0</v>
      </c>
    </row>
    <row r="12" spans="1:6" s="281" customFormat="1" ht="15" customHeight="1" x14ac:dyDescent="0.25">
      <c r="A12" s="7"/>
      <c r="B12" s="7"/>
      <c r="C12" s="290"/>
      <c r="D12" s="290"/>
      <c r="E12" s="517"/>
      <c r="F12" s="291">
        <f t="shared" si="0"/>
        <v>0</v>
      </c>
    </row>
    <row r="13" spans="1:6" s="281" customFormat="1" ht="15" customHeight="1" x14ac:dyDescent="0.25">
      <c r="A13" s="7"/>
      <c r="B13" s="7"/>
    </row>
    <row r="14" spans="1:6" s="281" customFormat="1" ht="15" customHeight="1" x14ac:dyDescent="0.25">
      <c r="A14" s="124" t="s">
        <v>353</v>
      </c>
      <c r="B14" s="289"/>
      <c r="C14" s="117">
        <f>SUM(C5:C10)</f>
        <v>0</v>
      </c>
      <c r="D14" s="117">
        <f>SUM(D5:D10)</f>
        <v>0</v>
      </c>
      <c r="E14" s="117">
        <f>SUM(E11:E12)</f>
        <v>0</v>
      </c>
      <c r="F14" s="117">
        <f>SUM(C14:E14)</f>
        <v>0</v>
      </c>
    </row>
    <row r="15" spans="1:6" s="281" customFormat="1" ht="15" customHeight="1" x14ac:dyDescent="0.25">
      <c r="A15" s="7"/>
      <c r="B15" s="7"/>
      <c r="C15" s="290"/>
      <c r="D15" s="290"/>
      <c r="E15" s="290"/>
      <c r="F15" s="291"/>
    </row>
    <row r="16" spans="1:6" s="281" customFormat="1" ht="15" customHeight="1" x14ac:dyDescent="0.25">
      <c r="A16" s="286" t="s">
        <v>354</v>
      </c>
      <c r="C16" s="292"/>
      <c r="D16" s="292"/>
    </row>
    <row r="17" spans="1:22" s="281" customFormat="1" ht="15" customHeight="1" x14ac:dyDescent="0.25">
      <c r="A17" s="286" t="s">
        <v>355</v>
      </c>
      <c r="C17" s="292"/>
      <c r="D17" s="292"/>
    </row>
    <row r="18" spans="1:22" s="281" customFormat="1" ht="15" customHeight="1" x14ac:dyDescent="0.25">
      <c r="A18" s="286" t="s">
        <v>437</v>
      </c>
      <c r="C18" s="292"/>
      <c r="D18" s="292"/>
    </row>
    <row r="19" spans="1:22" s="281" customFormat="1" ht="15" customHeight="1" x14ac:dyDescent="0.25">
      <c r="A19" s="286" t="s">
        <v>438</v>
      </c>
      <c r="C19" s="292"/>
      <c r="D19" s="292"/>
    </row>
    <row r="20" spans="1:22" s="281" customFormat="1" ht="15" customHeight="1" x14ac:dyDescent="0.25">
      <c r="A20" s="286"/>
      <c r="C20" s="292"/>
      <c r="D20" s="292"/>
    </row>
    <row r="21" spans="1:22" s="281" customFormat="1" ht="15" customHeight="1" x14ac:dyDescent="0.25">
      <c r="A21" s="278"/>
      <c r="B21" s="279"/>
      <c r="C21" s="279"/>
      <c r="D21" s="280"/>
      <c r="E21" s="280"/>
      <c r="F21" s="280"/>
    </row>
    <row r="22" spans="1:22" s="281" customFormat="1" ht="15" customHeight="1" x14ac:dyDescent="0.25">
      <c r="A22" s="124" t="s">
        <v>356</v>
      </c>
      <c r="B22" s="125"/>
      <c r="C22" s="117">
        <f>SUM(C16:C20)</f>
        <v>0</v>
      </c>
      <c r="D22" s="117">
        <f>SUM(D16:D20)</f>
        <v>0</v>
      </c>
      <c r="E22" s="117">
        <f>SUM(E16:E20)</f>
        <v>0</v>
      </c>
      <c r="F22" s="117">
        <f>SUM(F16:F20)</f>
        <v>0</v>
      </c>
    </row>
    <row r="23" spans="1:22" s="281" customFormat="1" ht="15" customHeight="1" x14ac:dyDescent="0.25">
      <c r="A23" s="11"/>
      <c r="B23" s="11"/>
      <c r="C23" s="115"/>
      <c r="D23" s="11"/>
      <c r="E23" s="11"/>
      <c r="F23" s="280"/>
    </row>
    <row r="24" spans="1:22" s="281" customFormat="1" ht="15" customHeight="1" x14ac:dyDescent="0.25">
      <c r="A24" s="129" t="s">
        <v>357</v>
      </c>
      <c r="B24" s="129"/>
      <c r="C24" s="130">
        <f>C14-C22</f>
        <v>0</v>
      </c>
      <c r="D24" s="130">
        <f>D14-D22</f>
        <v>0</v>
      </c>
      <c r="E24" s="130">
        <f>E14-E22</f>
        <v>0</v>
      </c>
      <c r="F24" s="130">
        <f>F14-F22</f>
        <v>0</v>
      </c>
    </row>
    <row r="25" spans="1:22" s="281" customFormat="1" ht="15" customHeight="1" x14ac:dyDescent="0.25">
      <c r="A25" s="278"/>
      <c r="B25" s="279"/>
      <c r="C25" s="279"/>
      <c r="D25" s="280"/>
      <c r="E25" s="280"/>
      <c r="F25" s="280"/>
    </row>
    <row r="26" spans="1:22" ht="15" customHeight="1" x14ac:dyDescent="0.25">
      <c r="A26" s="278"/>
      <c r="B26" s="279"/>
      <c r="C26" s="279"/>
    </row>
    <row r="27" spans="1:22" ht="15" customHeight="1" x14ac:dyDescent="0.25">
      <c r="A27" s="278"/>
      <c r="B27" s="279"/>
      <c r="C27" s="279"/>
    </row>
    <row r="28" spans="1:22" ht="15" customHeight="1" x14ac:dyDescent="0.2">
      <c r="T28" s="368"/>
      <c r="U28" s="368"/>
      <c r="V28" s="368"/>
    </row>
    <row r="29" spans="1:22" ht="15" customHeight="1" x14ac:dyDescent="0.2">
      <c r="T29" s="368"/>
      <c r="U29" s="368"/>
      <c r="V29" s="368"/>
    </row>
    <row r="30" spans="1:22" ht="15" customHeight="1" x14ac:dyDescent="0.2">
      <c r="T30" s="368"/>
      <c r="U30" s="368"/>
      <c r="V30" s="368"/>
    </row>
    <row r="31" spans="1:22" ht="15" customHeight="1" x14ac:dyDescent="0.2">
      <c r="A31" s="358"/>
      <c r="B31" s="367"/>
      <c r="C31" s="358"/>
      <c r="D31" s="357"/>
      <c r="E31" s="357"/>
      <c r="F31" s="357"/>
      <c r="T31" s="368"/>
      <c r="U31" s="368"/>
      <c r="V31" s="368"/>
    </row>
    <row r="32" spans="1:22" ht="15" customHeight="1" x14ac:dyDescent="0.2">
      <c r="A32" s="358"/>
      <c r="B32" s="367"/>
      <c r="C32" s="358"/>
      <c r="D32" s="357"/>
      <c r="E32" s="357"/>
      <c r="F32" s="357"/>
    </row>
    <row r="33" spans="1:6" ht="15" customHeight="1" x14ac:dyDescent="0.2">
      <c r="A33" s="358"/>
      <c r="B33" s="367"/>
      <c r="C33" s="358"/>
      <c r="D33" s="357"/>
      <c r="E33" s="357"/>
      <c r="F33" s="357"/>
    </row>
    <row r="34" spans="1:6" ht="15" customHeight="1" x14ac:dyDescent="0.2">
      <c r="A34" s="358"/>
      <c r="B34" s="367"/>
      <c r="C34" s="358"/>
      <c r="D34" s="357"/>
      <c r="E34" s="357"/>
      <c r="F34" s="357"/>
    </row>
    <row r="35" spans="1:6" ht="15" customHeight="1" x14ac:dyDescent="0.2">
      <c r="A35" s="358"/>
      <c r="B35" s="367"/>
      <c r="C35" s="358"/>
      <c r="D35" s="357"/>
      <c r="E35" s="357"/>
      <c r="F35" s="357"/>
    </row>
    <row r="36" spans="1:6" ht="15" customHeight="1" x14ac:dyDescent="0.2">
      <c r="A36" s="358"/>
      <c r="B36" s="367"/>
      <c r="C36" s="358"/>
      <c r="D36" s="357"/>
      <c r="E36" s="357"/>
      <c r="F36" s="357"/>
    </row>
    <row r="37" spans="1:6" ht="15" customHeight="1" x14ac:dyDescent="0.2">
      <c r="A37" s="399"/>
      <c r="B37" s="399"/>
      <c r="C37" s="399"/>
      <c r="D37" s="399"/>
      <c r="E37" s="399"/>
      <c r="F37" s="399"/>
    </row>
    <row r="38" spans="1:6" ht="15" customHeight="1" x14ac:dyDescent="0.2">
      <c r="A38" s="358"/>
      <c r="B38" s="367"/>
      <c r="C38" s="358"/>
      <c r="D38" s="396"/>
      <c r="E38" s="396"/>
      <c r="F38" s="397"/>
    </row>
    <row r="39" spans="1:6" ht="15" customHeight="1" x14ac:dyDescent="0.2">
      <c r="A39" s="358"/>
      <c r="B39" s="367"/>
      <c r="C39" s="358"/>
      <c r="D39" s="396"/>
      <c r="E39" s="396"/>
      <c r="F39" s="397"/>
    </row>
    <row r="40" spans="1:6" ht="15" customHeight="1" x14ac:dyDescent="0.2">
      <c r="A40" s="358"/>
      <c r="B40" s="367"/>
      <c r="C40" s="358"/>
      <c r="D40" s="396"/>
      <c r="E40" s="396"/>
      <c r="F40" s="397"/>
    </row>
    <row r="41" spans="1:6" ht="15" customHeight="1" x14ac:dyDescent="0.2">
      <c r="A41" s="358"/>
      <c r="B41" s="367"/>
      <c r="C41" s="358"/>
      <c r="D41" s="396"/>
      <c r="E41" s="396"/>
      <c r="F41" s="397"/>
    </row>
    <row r="42" spans="1:6" ht="15" customHeight="1" x14ac:dyDescent="0.2"/>
    <row r="43" spans="1:6" ht="15" customHeight="1" x14ac:dyDescent="0.2">
      <c r="A43" s="358"/>
      <c r="B43" s="367"/>
      <c r="C43" s="358"/>
      <c r="D43" s="396"/>
      <c r="E43" s="396"/>
      <c r="F43" s="357"/>
    </row>
    <row r="44" spans="1:6" ht="15" customHeight="1" x14ac:dyDescent="0.2">
      <c r="A44" s="358"/>
      <c r="B44" s="367"/>
      <c r="C44" s="358"/>
      <c r="D44" s="396"/>
      <c r="E44" s="396"/>
      <c r="F44" s="357"/>
    </row>
    <row r="45" spans="1:6" ht="15" customHeight="1" x14ac:dyDescent="0.2">
      <c r="A45" s="399"/>
      <c r="B45" s="399"/>
      <c r="C45" s="399"/>
      <c r="D45" s="399"/>
      <c r="E45" s="399"/>
      <c r="F45" s="399"/>
    </row>
    <row r="46" spans="1:6" ht="15" customHeight="1" x14ac:dyDescent="0.2">
      <c r="A46" s="358"/>
      <c r="B46" s="367"/>
      <c r="C46" s="358"/>
      <c r="D46" s="358"/>
      <c r="E46" s="358"/>
      <c r="F46" s="358"/>
    </row>
    <row r="47" spans="1:6" ht="15" customHeight="1" x14ac:dyDescent="0.2">
      <c r="A47" s="358"/>
      <c r="B47" s="367"/>
      <c r="C47" s="358"/>
      <c r="D47" s="358"/>
      <c r="E47" s="358"/>
      <c r="F47" s="358"/>
    </row>
    <row r="48" spans="1:6" ht="15" customHeight="1" x14ac:dyDescent="0.2">
      <c r="A48" s="399"/>
      <c r="B48" s="399"/>
      <c r="C48" s="399"/>
      <c r="D48" s="399"/>
      <c r="E48" s="399"/>
      <c r="F48" s="399"/>
    </row>
    <row r="49" spans="1:6" ht="15" customHeight="1" x14ac:dyDescent="0.2">
      <c r="A49" s="358"/>
      <c r="B49" s="367"/>
      <c r="C49" s="358"/>
      <c r="D49" s="396"/>
      <c r="E49" s="396"/>
      <c r="F49" s="357"/>
    </row>
    <row r="50" spans="1:6" ht="15" customHeight="1" x14ac:dyDescent="0.2">
      <c r="A50" s="399"/>
      <c r="B50" s="399"/>
      <c r="C50" s="399"/>
      <c r="D50" s="399"/>
      <c r="E50" s="399"/>
      <c r="F50" s="399"/>
    </row>
    <row r="51" spans="1:6" ht="15" customHeight="1" x14ac:dyDescent="0.2">
      <c r="A51" s="358"/>
      <c r="B51" s="367"/>
      <c r="C51" s="358"/>
      <c r="D51" s="396"/>
      <c r="E51" s="396"/>
      <c r="F51" s="397"/>
    </row>
    <row r="52" spans="1:6" ht="15" customHeight="1" x14ac:dyDescent="0.2">
      <c r="A52" s="358"/>
      <c r="B52" s="367"/>
      <c r="C52" s="358"/>
      <c r="D52" s="396"/>
      <c r="E52" s="396"/>
      <c r="F52" s="397"/>
    </row>
    <row r="53" spans="1:6" ht="15" customHeight="1" x14ac:dyDescent="0.2">
      <c r="A53" s="399"/>
      <c r="B53" s="399"/>
      <c r="C53" s="399"/>
      <c r="D53" s="399"/>
      <c r="E53" s="399"/>
      <c r="F53" s="399"/>
    </row>
    <row r="54" spans="1:6" ht="15" customHeight="1" x14ac:dyDescent="0.2">
      <c r="A54" s="358"/>
      <c r="B54" s="367"/>
      <c r="C54" s="358"/>
      <c r="D54" s="396"/>
      <c r="E54" s="396"/>
      <c r="F54" s="397"/>
    </row>
    <row r="55" spans="1:6" ht="15" customHeight="1" x14ac:dyDescent="0.2">
      <c r="A55" s="358"/>
      <c r="B55" s="367"/>
      <c r="C55" s="358"/>
      <c r="D55" s="396"/>
      <c r="E55" s="396"/>
      <c r="F55" s="397"/>
    </row>
    <row r="56" spans="1:6" ht="15" customHeight="1" x14ac:dyDescent="0.2">
      <c r="A56" s="358"/>
      <c r="B56" s="367"/>
      <c r="C56" s="358"/>
      <c r="D56" s="396"/>
      <c r="E56" s="396"/>
      <c r="F56" s="397"/>
    </row>
    <row r="57" spans="1:6" ht="15" customHeight="1" x14ac:dyDescent="0.2">
      <c r="A57" s="358"/>
      <c r="B57" s="367"/>
      <c r="C57" s="358"/>
      <c r="D57" s="396"/>
      <c r="E57" s="396"/>
      <c r="F57" s="397"/>
    </row>
    <row r="58" spans="1:6" ht="15" customHeight="1" x14ac:dyDescent="0.2">
      <c r="A58" s="358"/>
      <c r="B58" s="367"/>
      <c r="C58" s="358"/>
      <c r="D58" s="396"/>
      <c r="E58" s="396"/>
      <c r="F58" s="397"/>
    </row>
    <row r="59" spans="1:6" ht="15" customHeight="1" x14ac:dyDescent="0.2">
      <c r="A59" s="358"/>
      <c r="B59" s="367"/>
      <c r="C59" s="358"/>
      <c r="D59" s="396"/>
      <c r="E59" s="396"/>
      <c r="F59" s="397"/>
    </row>
    <row r="60" spans="1:6" ht="15" customHeight="1" x14ac:dyDescent="0.2">
      <c r="A60" s="358"/>
      <c r="B60" s="367"/>
      <c r="C60" s="358"/>
      <c r="D60" s="396"/>
      <c r="E60" s="396"/>
      <c r="F60" s="397"/>
    </row>
    <row r="61" spans="1:6" ht="15" customHeight="1" x14ac:dyDescent="0.2"/>
    <row r="62" spans="1:6" ht="15" customHeight="1" x14ac:dyDescent="0.2">
      <c r="A62" s="358"/>
      <c r="B62" s="367"/>
      <c r="C62" s="358"/>
      <c r="D62" s="396"/>
      <c r="E62" s="396"/>
      <c r="F62" s="397"/>
    </row>
    <row r="63" spans="1:6" ht="15" customHeight="1" x14ac:dyDescent="0.2"/>
    <row r="64" spans="1:6" ht="15" customHeight="1" x14ac:dyDescent="0.2">
      <c r="A64" s="358"/>
      <c r="B64" s="367"/>
      <c r="C64" s="358"/>
      <c r="D64" s="396"/>
      <c r="E64" s="396"/>
      <c r="F64" s="397"/>
    </row>
    <row r="65" spans="1:6" ht="15" customHeight="1" x14ac:dyDescent="0.2">
      <c r="A65" s="358"/>
      <c r="B65" s="367"/>
      <c r="C65" s="358"/>
      <c r="D65" s="396"/>
      <c r="E65" s="396"/>
      <c r="F65" s="397"/>
    </row>
    <row r="66" spans="1:6" ht="15" customHeight="1" x14ac:dyDescent="0.2">
      <c r="A66" s="358"/>
      <c r="B66" s="367"/>
      <c r="C66" s="358"/>
      <c r="D66" s="396"/>
      <c r="E66" s="396"/>
      <c r="F66" s="397"/>
    </row>
    <row r="67" spans="1:6" ht="15" customHeight="1" x14ac:dyDescent="0.2"/>
    <row r="68" spans="1:6" ht="15" customHeight="1" x14ac:dyDescent="0.2">
      <c r="A68" s="358"/>
      <c r="B68" s="367"/>
      <c r="C68" s="358"/>
      <c r="D68" s="396"/>
      <c r="E68" s="396"/>
      <c r="F68" s="397"/>
    </row>
    <row r="69" spans="1:6" ht="15" customHeight="1" x14ac:dyDescent="0.2">
      <c r="A69" s="358"/>
      <c r="B69" s="367"/>
      <c r="C69" s="358"/>
      <c r="D69" s="396"/>
      <c r="E69" s="396"/>
      <c r="F69" s="397"/>
    </row>
  </sheetData>
  <sheetProtection password="CF2F" sheet="1" objects="1" scenarios="1"/>
  <mergeCells count="4">
    <mergeCell ref="A2:A3"/>
    <mergeCell ref="C2:D2"/>
    <mergeCell ref="E2:E3"/>
    <mergeCell ref="F2:F3"/>
  </mergeCells>
  <pageMargins left="0.25" right="0.25" top="0.75" bottom="0.75" header="0.3" footer="0.3"/>
  <pageSetup paperSize="9" scale="97" orientation="landscape" r:id="rId1"/>
  <headerFooter alignWithMargins="0"/>
  <colBreaks count="1" manualBreakCount="1">
    <brk id="1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5"/>
  <sheetViews>
    <sheetView showGridLines="0" topLeftCell="A64" zoomScaleNormal="100" workbookViewId="0">
      <selection activeCell="B93" sqref="B93"/>
    </sheetView>
  </sheetViews>
  <sheetFormatPr baseColWidth="10" defaultColWidth="89" defaultRowHeight="15" x14ac:dyDescent="0.25"/>
  <cols>
    <col min="1" max="1" width="102.5703125" style="707" customWidth="1"/>
    <col min="2" max="2" width="19.85546875" style="707" customWidth="1"/>
    <col min="3" max="4" width="11.28515625" style="707" customWidth="1"/>
    <col min="5" max="5" width="14.28515625" style="707" customWidth="1"/>
    <col min="6" max="6" width="13" style="707" customWidth="1"/>
    <col min="7" max="84" width="11.28515625" style="707" customWidth="1"/>
    <col min="85" max="16384" width="89" style="707"/>
  </cols>
  <sheetData>
    <row r="4" spans="1:2" ht="14.25" customHeight="1" x14ac:dyDescent="0.25"/>
    <row r="5" spans="1:2" x14ac:dyDescent="0.25">
      <c r="A5" s="934" t="s">
        <v>743</v>
      </c>
      <c r="B5" s="707" t="s">
        <v>744</v>
      </c>
    </row>
    <row r="6" spans="1:2" ht="39.950000000000003" customHeight="1" x14ac:dyDescent="0.25">
      <c r="A6" s="934"/>
      <c r="B6" s="880" t="s">
        <v>745</v>
      </c>
    </row>
    <row r="7" spans="1:2" ht="39.950000000000003" customHeight="1" x14ac:dyDescent="0.25">
      <c r="A7" s="935" t="s">
        <v>746</v>
      </c>
      <c r="B7" s="936"/>
    </row>
    <row r="8" spans="1:2" ht="16.5" customHeight="1" x14ac:dyDescent="0.25">
      <c r="A8" s="881" t="s">
        <v>674</v>
      </c>
      <c r="B8" s="879"/>
    </row>
    <row r="9" spans="1:2" ht="15.75" customHeight="1" x14ac:dyDescent="0.25">
      <c r="A9" s="710" t="s">
        <v>747</v>
      </c>
    </row>
    <row r="10" spans="1:2" ht="15.75" customHeight="1" x14ac:dyDescent="0.25">
      <c r="A10" s="882" t="s">
        <v>748</v>
      </c>
      <c r="B10" s="711"/>
    </row>
    <row r="11" spans="1:2" ht="15.75" customHeight="1" x14ac:dyDescent="0.25">
      <c r="A11" s="708" t="s">
        <v>749</v>
      </c>
      <c r="B11" s="709">
        <v>2024</v>
      </c>
    </row>
    <row r="12" spans="1:2" ht="14.1" customHeight="1" x14ac:dyDescent="0.25">
      <c r="A12" s="710" t="s">
        <v>675</v>
      </c>
      <c r="B12" s="712" t="s">
        <v>750</v>
      </c>
    </row>
    <row r="13" spans="1:2" ht="14.1" customHeight="1" x14ac:dyDescent="0.25">
      <c r="A13" s="710" t="s">
        <v>676</v>
      </c>
      <c r="B13" s="712" t="s">
        <v>751</v>
      </c>
    </row>
    <row r="14" spans="1:2" ht="24.95" customHeight="1" x14ac:dyDescent="0.25"/>
    <row r="15" spans="1:2" ht="12.75" customHeight="1" x14ac:dyDescent="0.25">
      <c r="A15" s="713" t="s">
        <v>752</v>
      </c>
      <c r="B15" s="714"/>
    </row>
    <row r="16" spans="1:2" ht="12.75" customHeight="1" x14ac:dyDescent="0.25">
      <c r="A16" s="715" t="s">
        <v>677</v>
      </c>
      <c r="B16" s="725"/>
    </row>
    <row r="17" spans="1:2" ht="12.75" customHeight="1" x14ac:dyDescent="0.25">
      <c r="A17" s="716" t="s">
        <v>753</v>
      </c>
      <c r="B17" s="883">
        <v>0</v>
      </c>
    </row>
    <row r="18" spans="1:2" ht="12.75" customHeight="1" x14ac:dyDescent="0.25">
      <c r="A18" s="716" t="s">
        <v>754</v>
      </c>
      <c r="B18" s="883">
        <v>0</v>
      </c>
    </row>
    <row r="19" spans="1:2" ht="12.75" customHeight="1" x14ac:dyDescent="0.25">
      <c r="A19" s="716" t="s">
        <v>755</v>
      </c>
      <c r="B19" s="883">
        <v>0</v>
      </c>
    </row>
    <row r="20" spans="1:2" ht="12.75" customHeight="1" x14ac:dyDescent="0.25">
      <c r="A20" s="717" t="s">
        <v>678</v>
      </c>
      <c r="B20" s="884"/>
    </row>
    <row r="21" spans="1:2" ht="12.75" customHeight="1" x14ac:dyDescent="0.25">
      <c r="A21" s="716" t="s">
        <v>756</v>
      </c>
      <c r="B21" s="883">
        <v>0</v>
      </c>
    </row>
    <row r="22" spans="1:2" ht="12.75" customHeight="1" x14ac:dyDescent="0.25">
      <c r="A22" s="716" t="s">
        <v>757</v>
      </c>
      <c r="B22" s="883">
        <v>0</v>
      </c>
    </row>
    <row r="23" spans="1:2" ht="12.75" customHeight="1" x14ac:dyDescent="0.25">
      <c r="A23" s="716" t="s">
        <v>758</v>
      </c>
      <c r="B23" s="883">
        <v>0</v>
      </c>
    </row>
    <row r="24" spans="1:2" ht="12.75" customHeight="1" x14ac:dyDescent="0.25">
      <c r="A24" s="717" t="s">
        <v>759</v>
      </c>
      <c r="B24" s="884">
        <f>SUM(B17:B23)</f>
        <v>0</v>
      </c>
    </row>
    <row r="25" spans="1:2" ht="12.75" customHeight="1" x14ac:dyDescent="0.25">
      <c r="A25" s="713" t="s">
        <v>760</v>
      </c>
      <c r="B25" s="714"/>
    </row>
    <row r="26" spans="1:2" ht="12.75" customHeight="1" x14ac:dyDescent="0.25">
      <c r="A26" s="715" t="s">
        <v>677</v>
      </c>
      <c r="B26" s="725"/>
    </row>
    <row r="27" spans="1:2" ht="12.75" customHeight="1" x14ac:dyDescent="0.25">
      <c r="A27" s="716" t="s">
        <v>761</v>
      </c>
      <c r="B27" s="883">
        <v>0</v>
      </c>
    </row>
    <row r="28" spans="1:2" ht="12.75" customHeight="1" x14ac:dyDescent="0.25">
      <c r="A28" s="716" t="s">
        <v>762</v>
      </c>
      <c r="B28" s="883">
        <v>0</v>
      </c>
    </row>
    <row r="29" spans="1:2" ht="12.75" customHeight="1" x14ac:dyDescent="0.25">
      <c r="A29" s="716" t="s">
        <v>763</v>
      </c>
      <c r="B29" s="883">
        <v>0</v>
      </c>
    </row>
    <row r="30" spans="1:2" ht="12.75" customHeight="1" x14ac:dyDescent="0.25">
      <c r="A30" s="716" t="s">
        <v>764</v>
      </c>
      <c r="B30" s="883">
        <v>0</v>
      </c>
    </row>
    <row r="31" spans="1:2" ht="12.75" customHeight="1" x14ac:dyDescent="0.25">
      <c r="A31" s="716" t="s">
        <v>765</v>
      </c>
      <c r="B31" s="883">
        <v>0</v>
      </c>
    </row>
    <row r="32" spans="1:2" ht="12.75" customHeight="1" x14ac:dyDescent="0.25">
      <c r="A32" s="716" t="s">
        <v>766</v>
      </c>
      <c r="B32" s="883">
        <v>0</v>
      </c>
    </row>
    <row r="33" spans="1:5" ht="12.75" customHeight="1" x14ac:dyDescent="0.25">
      <c r="A33" s="716" t="s">
        <v>767</v>
      </c>
      <c r="B33" s="883">
        <v>0</v>
      </c>
    </row>
    <row r="34" spans="1:5" ht="12.75" customHeight="1" x14ac:dyDescent="0.25">
      <c r="A34" s="716" t="s">
        <v>768</v>
      </c>
      <c r="B34" s="883">
        <v>0</v>
      </c>
    </row>
    <row r="35" spans="1:5" ht="12.75" customHeight="1" x14ac:dyDescent="0.25">
      <c r="A35" s="717" t="s">
        <v>678</v>
      </c>
      <c r="B35" s="883">
        <v>0</v>
      </c>
    </row>
    <row r="36" spans="1:5" ht="12.75" customHeight="1" x14ac:dyDescent="0.25">
      <c r="A36" s="716" t="s">
        <v>769</v>
      </c>
      <c r="B36" s="883">
        <v>0</v>
      </c>
    </row>
    <row r="37" spans="1:5" ht="12.75" customHeight="1" x14ac:dyDescent="0.25">
      <c r="A37" s="716" t="s">
        <v>770</v>
      </c>
      <c r="B37" s="883">
        <v>0</v>
      </c>
    </row>
    <row r="38" spans="1:5" ht="12.75" customHeight="1" x14ac:dyDescent="0.25">
      <c r="A38" s="716" t="s">
        <v>771</v>
      </c>
      <c r="B38" s="883">
        <v>0</v>
      </c>
    </row>
    <row r="39" spans="1:5" ht="12.75" customHeight="1" x14ac:dyDescent="0.25">
      <c r="A39" s="716" t="s">
        <v>772</v>
      </c>
      <c r="B39" s="883">
        <v>0</v>
      </c>
    </row>
    <row r="40" spans="1:5" ht="12.75" customHeight="1" x14ac:dyDescent="0.25">
      <c r="A40" s="716" t="s">
        <v>773</v>
      </c>
      <c r="B40" s="883">
        <v>0</v>
      </c>
    </row>
    <row r="41" spans="1:5" ht="12.75" customHeight="1" x14ac:dyDescent="0.25">
      <c r="A41" s="716" t="s">
        <v>774</v>
      </c>
      <c r="B41" s="883">
        <v>0</v>
      </c>
    </row>
    <row r="42" spans="1:5" ht="12.75" customHeight="1" x14ac:dyDescent="0.25">
      <c r="A42" s="716" t="s">
        <v>775</v>
      </c>
      <c r="B42" s="883">
        <v>0</v>
      </c>
    </row>
    <row r="43" spans="1:5" ht="12.75" customHeight="1" x14ac:dyDescent="0.25">
      <c r="A43" s="716" t="s">
        <v>776</v>
      </c>
      <c r="B43" s="883">
        <v>0</v>
      </c>
    </row>
    <row r="44" spans="1:5" ht="12.75" customHeight="1" x14ac:dyDescent="0.25">
      <c r="A44" s="717" t="s">
        <v>777</v>
      </c>
      <c r="B44" s="884">
        <f>SUM(B27:B43)</f>
        <v>0</v>
      </c>
    </row>
    <row r="45" spans="1:5" ht="12.75" customHeight="1" x14ac:dyDescent="0.25">
      <c r="A45" s="717" t="s">
        <v>778</v>
      </c>
      <c r="B45" s="885">
        <f>+B44+B24</f>
        <v>0</v>
      </c>
    </row>
    <row r="46" spans="1:5" ht="12.75" customHeight="1" x14ac:dyDescent="0.25">
      <c r="A46" s="713" t="s">
        <v>779</v>
      </c>
      <c r="B46" s="727"/>
    </row>
    <row r="47" spans="1:5" x14ac:dyDescent="0.25">
      <c r="A47" s="718" t="s">
        <v>780</v>
      </c>
      <c r="B47" s="883">
        <v>0</v>
      </c>
    </row>
    <row r="48" spans="1:5" x14ac:dyDescent="0.25">
      <c r="A48" s="718" t="s">
        <v>781</v>
      </c>
      <c r="B48" s="883">
        <v>0</v>
      </c>
      <c r="E48" s="886"/>
    </row>
    <row r="49" spans="1:6" ht="12.75" customHeight="1" x14ac:dyDescent="0.25">
      <c r="A49" s="718" t="s">
        <v>782</v>
      </c>
      <c r="B49" s="883">
        <v>0</v>
      </c>
      <c r="E49" s="886"/>
    </row>
    <row r="50" spans="1:6" ht="12.75" customHeight="1" x14ac:dyDescent="0.25">
      <c r="A50" s="718" t="s">
        <v>783</v>
      </c>
      <c r="B50" s="883">
        <v>0</v>
      </c>
      <c r="E50" s="886"/>
      <c r="F50" s="887"/>
    </row>
    <row r="51" spans="1:6" ht="12.75" customHeight="1" x14ac:dyDescent="0.25">
      <c r="A51" s="716" t="s">
        <v>679</v>
      </c>
      <c r="B51" s="883">
        <v>0</v>
      </c>
      <c r="E51" s="887"/>
    </row>
    <row r="52" spans="1:6" ht="12.75" customHeight="1" x14ac:dyDescent="0.25">
      <c r="A52" s="716" t="s">
        <v>784</v>
      </c>
      <c r="B52" s="883">
        <v>0</v>
      </c>
    </row>
    <row r="53" spans="1:6" ht="12.75" customHeight="1" x14ac:dyDescent="0.25">
      <c r="A53" s="716" t="s">
        <v>785</v>
      </c>
      <c r="B53" s="883">
        <v>0</v>
      </c>
    </row>
    <row r="54" spans="1:6" ht="12.75" customHeight="1" x14ac:dyDescent="0.25">
      <c r="A54" s="716" t="s">
        <v>786</v>
      </c>
      <c r="B54" s="883">
        <v>0</v>
      </c>
    </row>
    <row r="55" spans="1:6" ht="12.75" customHeight="1" x14ac:dyDescent="0.25">
      <c r="A55" s="716" t="s">
        <v>787</v>
      </c>
      <c r="B55" s="883">
        <v>0</v>
      </c>
    </row>
    <row r="56" spans="1:6" ht="12.75" customHeight="1" x14ac:dyDescent="0.25">
      <c r="A56" s="716" t="s">
        <v>680</v>
      </c>
      <c r="B56" s="883">
        <v>0</v>
      </c>
    </row>
    <row r="57" spans="1:6" ht="12.75" customHeight="1" x14ac:dyDescent="0.25">
      <c r="A57" s="718" t="s">
        <v>788</v>
      </c>
      <c r="B57" s="883">
        <v>0</v>
      </c>
    </row>
    <row r="58" spans="1:6" ht="12.75" customHeight="1" x14ac:dyDescent="0.25">
      <c r="A58" s="716" t="s">
        <v>789</v>
      </c>
      <c r="B58" s="883">
        <v>0</v>
      </c>
    </row>
    <row r="59" spans="1:6" ht="12.75" customHeight="1" x14ac:dyDescent="0.25">
      <c r="A59" s="716" t="s">
        <v>681</v>
      </c>
      <c r="B59" s="883">
        <v>0</v>
      </c>
    </row>
    <row r="60" spans="1:6" ht="12.75" customHeight="1" x14ac:dyDescent="0.25">
      <c r="A60" s="716" t="s">
        <v>790</v>
      </c>
      <c r="B60" s="883">
        <v>0</v>
      </c>
    </row>
    <row r="61" spans="1:6" ht="12.75" customHeight="1" x14ac:dyDescent="0.25">
      <c r="A61" s="718" t="s">
        <v>791</v>
      </c>
      <c r="B61" s="883">
        <v>0</v>
      </c>
    </row>
    <row r="62" spans="1:6" ht="12.75" customHeight="1" x14ac:dyDescent="0.25">
      <c r="A62" s="718" t="s">
        <v>792</v>
      </c>
      <c r="B62" s="883">
        <v>0</v>
      </c>
    </row>
    <row r="63" spans="1:6" ht="12.75" customHeight="1" x14ac:dyDescent="0.25">
      <c r="A63" s="716" t="s">
        <v>793</v>
      </c>
      <c r="B63" s="883">
        <v>0</v>
      </c>
    </row>
    <row r="64" spans="1:6" ht="12.75" customHeight="1" x14ac:dyDescent="0.25">
      <c r="A64" s="716" t="s">
        <v>794</v>
      </c>
      <c r="B64" s="883">
        <v>0</v>
      </c>
    </row>
    <row r="65" spans="1:2" ht="12.75" customHeight="1" x14ac:dyDescent="0.25">
      <c r="A65" s="716" t="s">
        <v>795</v>
      </c>
      <c r="B65" s="883">
        <v>0</v>
      </c>
    </row>
    <row r="66" spans="1:2" ht="12.75" customHeight="1" x14ac:dyDescent="0.25">
      <c r="A66" s="716" t="s">
        <v>796</v>
      </c>
      <c r="B66" s="883">
        <v>0</v>
      </c>
    </row>
    <row r="67" spans="1:2" ht="12.75" customHeight="1" x14ac:dyDescent="0.25">
      <c r="A67" s="716" t="s">
        <v>797</v>
      </c>
      <c r="B67" s="883">
        <v>0</v>
      </c>
    </row>
    <row r="68" spans="1:2" ht="12.75" customHeight="1" x14ac:dyDescent="0.25">
      <c r="A68" s="716" t="s">
        <v>798</v>
      </c>
      <c r="B68" s="883">
        <v>0</v>
      </c>
    </row>
    <row r="69" spans="1:2" ht="12.75" customHeight="1" x14ac:dyDescent="0.25">
      <c r="A69" s="716" t="s">
        <v>799</v>
      </c>
      <c r="B69" s="883">
        <v>0</v>
      </c>
    </row>
    <row r="70" spans="1:2" ht="12.75" customHeight="1" x14ac:dyDescent="0.25">
      <c r="A70" s="716" t="s">
        <v>800</v>
      </c>
      <c r="B70" s="883">
        <v>0</v>
      </c>
    </row>
    <row r="71" spans="1:2" ht="12.75" customHeight="1" x14ac:dyDescent="0.25">
      <c r="A71" s="716" t="s">
        <v>801</v>
      </c>
      <c r="B71" s="883">
        <v>0</v>
      </c>
    </row>
    <row r="72" spans="1:2" ht="12.75" customHeight="1" x14ac:dyDescent="0.25">
      <c r="A72" s="716" t="s">
        <v>802</v>
      </c>
      <c r="B72" s="883">
        <v>0</v>
      </c>
    </row>
    <row r="73" spans="1:2" ht="12.75" customHeight="1" x14ac:dyDescent="0.25">
      <c r="A73" s="716" t="s">
        <v>803</v>
      </c>
      <c r="B73" s="883">
        <v>0</v>
      </c>
    </row>
    <row r="74" spans="1:2" ht="12.75" customHeight="1" x14ac:dyDescent="0.25">
      <c r="A74" s="716" t="s">
        <v>804</v>
      </c>
      <c r="B74" s="883">
        <v>0</v>
      </c>
    </row>
    <row r="75" spans="1:2" ht="12.75" customHeight="1" x14ac:dyDescent="0.25">
      <c r="A75" s="716" t="s">
        <v>805</v>
      </c>
      <c r="B75" s="883">
        <v>0</v>
      </c>
    </row>
    <row r="76" spans="1:2" ht="12.75" customHeight="1" x14ac:dyDescent="0.25">
      <c r="A76" s="716" t="s">
        <v>806</v>
      </c>
      <c r="B76" s="726"/>
    </row>
    <row r="77" spans="1:2" ht="12.75" customHeight="1" x14ac:dyDescent="0.25">
      <c r="A77" s="717" t="s">
        <v>807</v>
      </c>
      <c r="B77" s="885">
        <f>SUM(B47:B76)</f>
        <v>0</v>
      </c>
    </row>
    <row r="78" spans="1:2" ht="12.75" customHeight="1" x14ac:dyDescent="0.25">
      <c r="A78" s="713" t="s">
        <v>808</v>
      </c>
      <c r="B78" s="727"/>
    </row>
    <row r="79" spans="1:2" ht="12.75" customHeight="1" x14ac:dyDescent="0.25">
      <c r="A79" s="716" t="s">
        <v>682</v>
      </c>
      <c r="B79" s="883">
        <v>0</v>
      </c>
    </row>
    <row r="80" spans="1:2" ht="12.75" customHeight="1" x14ac:dyDescent="0.25">
      <c r="A80" s="716" t="s">
        <v>520</v>
      </c>
      <c r="B80" s="883">
        <v>0</v>
      </c>
    </row>
    <row r="81" spans="1:2" ht="12.75" customHeight="1" x14ac:dyDescent="0.25">
      <c r="A81" s="716" t="s">
        <v>517</v>
      </c>
      <c r="B81" s="883">
        <v>0</v>
      </c>
    </row>
    <row r="82" spans="1:2" ht="12.75" customHeight="1" x14ac:dyDescent="0.25">
      <c r="A82" s="716" t="s">
        <v>809</v>
      </c>
      <c r="B82" s="883">
        <v>0</v>
      </c>
    </row>
    <row r="83" spans="1:2" ht="12.75" customHeight="1" x14ac:dyDescent="0.25">
      <c r="A83" s="716" t="s">
        <v>683</v>
      </c>
      <c r="B83" s="726"/>
    </row>
    <row r="84" spans="1:2" ht="12.75" customHeight="1" x14ac:dyDescent="0.25">
      <c r="A84" s="717" t="s">
        <v>810</v>
      </c>
      <c r="B84" s="885">
        <f>SUM(B79:B83)</f>
        <v>0</v>
      </c>
    </row>
    <row r="85" spans="1:2" ht="12.75" customHeight="1" x14ac:dyDescent="0.25">
      <c r="A85" s="713" t="s">
        <v>811</v>
      </c>
      <c r="B85" s="727"/>
    </row>
    <row r="86" spans="1:2" ht="12.75" customHeight="1" x14ac:dyDescent="0.25">
      <c r="A86" s="719" t="s">
        <v>812</v>
      </c>
      <c r="B86" s="883">
        <f>+B24-B77-B84</f>
        <v>0</v>
      </c>
    </row>
    <row r="87" spans="1:2" ht="12.75" customHeight="1" x14ac:dyDescent="0.25">
      <c r="A87" s="721" t="s">
        <v>813</v>
      </c>
      <c r="B87" s="888" t="s">
        <v>814</v>
      </c>
    </row>
    <row r="88" spans="1:2" ht="12.75" customHeight="1" x14ac:dyDescent="0.25">
      <c r="A88" s="720" t="s">
        <v>815</v>
      </c>
      <c r="B88" s="883">
        <v>0</v>
      </c>
    </row>
    <row r="89" spans="1:2" ht="12.75" customHeight="1" x14ac:dyDescent="0.25">
      <c r="A89" s="716" t="s">
        <v>816</v>
      </c>
      <c r="B89" s="883">
        <v>0</v>
      </c>
    </row>
    <row r="90" spans="1:2" ht="12.75" customHeight="1" x14ac:dyDescent="0.25">
      <c r="A90" s="716" t="s">
        <v>817</v>
      </c>
      <c r="B90" s="883">
        <v>0</v>
      </c>
    </row>
    <row r="91" spans="1:2" ht="12.75" customHeight="1" x14ac:dyDescent="0.25">
      <c r="A91" s="716" t="s">
        <v>818</v>
      </c>
      <c r="B91" s="883">
        <v>0</v>
      </c>
    </row>
    <row r="92" spans="1:2" ht="12.75" customHeight="1" x14ac:dyDescent="0.25">
      <c r="A92" s="716" t="s">
        <v>684</v>
      </c>
      <c r="B92" s="883">
        <v>0</v>
      </c>
    </row>
    <row r="93" spans="1:2" ht="12.75" customHeight="1" x14ac:dyDescent="0.25">
      <c r="A93" s="722" t="s">
        <v>685</v>
      </c>
      <c r="B93" s="889">
        <f>+B88-B89-B90-B91-B92</f>
        <v>0</v>
      </c>
    </row>
    <row r="94" spans="1:2" x14ac:dyDescent="0.25">
      <c r="A94" s="723"/>
    </row>
    <row r="95" spans="1:2" x14ac:dyDescent="0.25">
      <c r="A95" s="724"/>
    </row>
  </sheetData>
  <sheetProtection password="CF2F" sheet="1" objects="1" scenarios="1"/>
  <mergeCells count="2">
    <mergeCell ref="A5:A6"/>
    <mergeCell ref="A7:B7"/>
  </mergeCells>
  <pageMargins left="0.75" right="0.75" top="1" bottom="1" header="0.5" footer="0.5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7</vt:i4>
      </vt:variant>
    </vt:vector>
  </HeadingPairs>
  <TitlesOfParts>
    <vt:vector size="24" baseType="lpstr">
      <vt:lpstr>Instrucciones</vt:lpstr>
      <vt:lpstr>1° CAT</vt:lpstr>
      <vt:lpstr>Amortización Inmuebles FA</vt:lpstr>
      <vt:lpstr>Amortización Inmuebles FE</vt:lpstr>
      <vt:lpstr>2° CAT</vt:lpstr>
      <vt:lpstr>3° CAT (Unipersonal)</vt:lpstr>
      <vt:lpstr> Amortización Otros Bienes</vt:lpstr>
      <vt:lpstr>4° CAT</vt:lpstr>
      <vt:lpstr>F.1359</vt:lpstr>
      <vt:lpstr>Determinación IIGG</vt:lpstr>
      <vt:lpstr>Patrimonio - BBPP</vt:lpstr>
      <vt:lpstr>Determinación BBPP</vt:lpstr>
      <vt:lpstr>Justificación Patrimonial</vt:lpstr>
      <vt:lpstr>AxI Unipersonal</vt:lpstr>
      <vt:lpstr>AxI IPC</vt:lpstr>
      <vt:lpstr>AxI Estatico</vt:lpstr>
      <vt:lpstr>AxI Dinámico</vt:lpstr>
      <vt:lpstr>' Amortización Otros Bienes'!Área_de_impresión</vt:lpstr>
      <vt:lpstr>'Amortización Inmuebles FA'!Área_de_impresión</vt:lpstr>
      <vt:lpstr>'Amortización Inmuebles FE'!Área_de_impresión</vt:lpstr>
      <vt:lpstr>'AxI Dinámico'!Área_de_impresión</vt:lpstr>
      <vt:lpstr>'AxI Estatico'!Área_de_impresión</vt:lpstr>
      <vt:lpstr>'AxI IPC'!Área_de_impresión</vt:lpstr>
      <vt:lpstr>'AxI Unipersonal'!Área_de_impresión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Andrea Aguero</dc:creator>
  <cp:lastModifiedBy>Adriana Leonor Gutierrez</cp:lastModifiedBy>
  <dcterms:created xsi:type="dcterms:W3CDTF">2024-07-12T15:59:26Z</dcterms:created>
  <dcterms:modified xsi:type="dcterms:W3CDTF">2025-04-09T20:05:12Z</dcterms:modified>
</cp:coreProperties>
</file>