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economicasuba-my.sharepoint.com/personal/70at22963260_campus_economicas_uba_ar/Documents/Documentos/Consejo/Honorarios Directores/cierre 2024/PARA SUBIR/"/>
    </mc:Choice>
  </mc:AlternateContent>
  <workbookProtection workbookPassword="CF2F" lockStructure="1"/>
  <bookViews>
    <workbookView xWindow="0" yWindow="0" windowWidth="19200" windowHeight="10740"/>
  </bookViews>
  <sheets>
    <sheet name="Cálculo" sheetId="5" r:id="rId1"/>
    <sheet name="Cálculo (PAA)" sheetId="8" state="hidden" r:id="rId2"/>
    <sheet name="Escala2024" sheetId="9" state="hidden" r:id="rId3"/>
    <sheet name="2024" sheetId="6" state="hidden" r:id="rId4"/>
    <sheet name="Hoja1" sheetId="4" state="hidden" r:id="rId5"/>
    <sheet name="ca2022" sheetId="10" state="hidden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E4" i="6"/>
  <c r="E3" i="6"/>
  <c r="C3" i="6"/>
  <c r="A9" i="6" l="1"/>
  <c r="E9" i="6"/>
  <c r="G5" i="6" l="1"/>
  <c r="G4" i="6"/>
  <c r="E7" i="9" l="1"/>
  <c r="A7" i="9"/>
  <c r="E6" i="9"/>
  <c r="A6" i="9"/>
  <c r="A9" i="10" l="1"/>
  <c r="E9" i="10" s="1"/>
  <c r="E8" i="10"/>
  <c r="C8" i="10"/>
  <c r="A8" i="10"/>
  <c r="K5" i="10"/>
  <c r="G5" i="10"/>
  <c r="G4" i="10"/>
  <c r="K4" i="10" s="1"/>
  <c r="A4" i="10"/>
  <c r="E4" i="10" s="1"/>
  <c r="A3" i="10"/>
  <c r="C3" i="10" s="1"/>
  <c r="E3" i="10" s="1"/>
  <c r="F31" i="8" l="1"/>
  <c r="D54" i="8" s="1"/>
  <c r="F54" i="8" s="1"/>
  <c r="F30" i="8"/>
  <c r="D39" i="8" s="1"/>
  <c r="F39" i="8" s="1"/>
  <c r="F29" i="8"/>
  <c r="D52" i="8" s="1"/>
  <c r="F52" i="8" s="1"/>
  <c r="F28" i="8"/>
  <c r="F27" i="8"/>
  <c r="F37" i="8" s="1"/>
  <c r="A81" i="8"/>
  <c r="A80" i="8"/>
  <c r="A79" i="8"/>
  <c r="F45" i="8" l="1"/>
  <c r="B80" i="8"/>
  <c r="F73" i="8"/>
  <c r="F65" i="8"/>
  <c r="F59" i="8"/>
  <c r="F51" i="8"/>
  <c r="F55" i="8" s="1"/>
  <c r="C80" i="8" s="1"/>
  <c r="E80" i="8" s="1"/>
  <c r="D53" i="8"/>
  <c r="F53" i="8" s="1"/>
  <c r="D67" i="8"/>
  <c r="F67" i="8" s="1"/>
  <c r="D66" i="8"/>
  <c r="F66" i="8" s="1"/>
  <c r="D38" i="8"/>
  <c r="F38" i="8" s="1"/>
  <c r="H40" i="8" s="1"/>
  <c r="B81" i="8"/>
  <c r="F41" i="8"/>
  <c r="B79" i="8"/>
  <c r="F72" i="8"/>
  <c r="F58" i="8"/>
  <c r="F44" i="8"/>
  <c r="D68" i="8"/>
  <c r="F68" i="8" s="1"/>
  <c r="D40" i="8"/>
  <c r="F40" i="8" s="1"/>
  <c r="H54" i="8"/>
  <c r="A8" i="6"/>
  <c r="E8" i="6" s="1"/>
  <c r="A4" i="6"/>
  <c r="A3" i="6"/>
  <c r="F60" i="8" l="1"/>
  <c r="F61" i="8" s="1"/>
  <c r="H68" i="8"/>
  <c r="F69" i="8" s="1"/>
  <c r="C81" i="8" s="1"/>
  <c r="E81" i="8" s="1"/>
  <c r="C79" i="8"/>
  <c r="E79" i="8" s="1"/>
  <c r="F46" i="8"/>
  <c r="F74" i="8"/>
  <c r="F75" i="8" s="1"/>
  <c r="K5" i="6"/>
  <c r="K4" i="6"/>
  <c r="F47" i="8" l="1"/>
  <c r="G47" i="8" s="1"/>
  <c r="E82" i="8"/>
  <c r="C82" i="8"/>
  <c r="F83" i="5" l="1"/>
  <c r="F68" i="5"/>
  <c r="F53" i="5"/>
  <c r="F73" i="5"/>
  <c r="F80" i="5" s="1"/>
  <c r="F72" i="5"/>
  <c r="F89" i="5"/>
  <c r="F74" i="5"/>
  <c r="F81" i="5" s="1"/>
  <c r="F62" i="5"/>
  <c r="F52" i="5"/>
  <c r="F59" i="5" s="1"/>
  <c r="F51" i="5"/>
  <c r="F67" i="5" s="1"/>
  <c r="F34" i="5"/>
  <c r="F33" i="5"/>
  <c r="D76" i="5"/>
  <c r="F76" i="5" s="1"/>
  <c r="D77" i="5"/>
  <c r="F77" i="5" s="1"/>
  <c r="D54" i="5"/>
  <c r="F54" i="5" s="1"/>
  <c r="D55" i="5"/>
  <c r="F55" i="5" s="1"/>
  <c r="D38" i="5"/>
  <c r="F38" i="5" s="1"/>
  <c r="D56" i="5"/>
  <c r="F56" i="5" s="1"/>
  <c r="D75" i="5"/>
  <c r="F75" i="5" s="1"/>
  <c r="D37" i="5"/>
  <c r="F37" i="5" s="1"/>
  <c r="D36" i="5"/>
  <c r="F36" i="5" s="1"/>
  <c r="H38" i="5" s="1"/>
  <c r="F57" i="5" l="1"/>
  <c r="F47" i="5"/>
  <c r="F41" i="5"/>
  <c r="F46" i="5"/>
  <c r="F35" i="5"/>
  <c r="F39" i="5" s="1"/>
  <c r="F42" i="5" s="1"/>
  <c r="F69" i="5"/>
  <c r="F70" i="5" s="1"/>
  <c r="H56" i="5"/>
  <c r="F82" i="5"/>
  <c r="F84" i="5" s="1"/>
  <c r="H77" i="5"/>
  <c r="F78" i="5" s="1"/>
  <c r="F88" i="5"/>
  <c r="F90" i="5" s="1"/>
  <c r="F91" i="5" s="1"/>
  <c r="F48" i="5" l="1"/>
  <c r="F49" i="5" s="1"/>
  <c r="F43" i="5"/>
  <c r="F44" i="5" s="1"/>
  <c r="F60" i="5"/>
  <c r="F61" i="5" s="1"/>
  <c r="F85" i="5"/>
  <c r="F86" i="5" s="1"/>
  <c r="F63" i="5" l="1"/>
  <c r="F64" i="5" s="1"/>
  <c r="F65" i="5" s="1"/>
</calcChain>
</file>

<file path=xl/sharedStrings.xml><?xml version="1.0" encoding="utf-8"?>
<sst xmlns="http://schemas.openxmlformats.org/spreadsheetml/2006/main" count="215" uniqueCount="77">
  <si>
    <t>Cálculo del monto deducible por honorarios de los directores o socios gerentes</t>
  </si>
  <si>
    <t>Verificación del límite para su deducción:</t>
  </si>
  <si>
    <t>25% sobre la utilidad contable</t>
  </si>
  <si>
    <t>De acuerdo a las modificaciones introducidas por la Ley 27.630 en su artículo 3º con aplicación para los ejercicios iniciados a partir del</t>
  </si>
  <si>
    <t>01/01/2021, la tasa del impuesto se calcula en función a una tabla que tiene en cuenta el rango de utilidad obtenido por la empresa</t>
  </si>
  <si>
    <t>Esto implica que la fórmula para determinar el tope de honorarios a los directores o socios administradores, varía respecto a la que</t>
  </si>
  <si>
    <t>se utilizaba habitualmente, debiendo considerarse diferentes variables según el tramo en que se ubique la utilidad</t>
  </si>
  <si>
    <t>Para poder visualizarlo mejor, copiamos el cuadro de alicuotas:</t>
  </si>
  <si>
    <t>Datos a completar manualmente:</t>
  </si>
  <si>
    <t>Utilidad contable del ejercicio Ajustada antes del Impuesto a las Ganancias (UC)</t>
  </si>
  <si>
    <t>Resultado impositivo del ejercicio, sin incluir honorarios al directorio (RI)</t>
  </si>
  <si>
    <t>Cantidad de Perceptores Varones (art. 1, L. 24.698)</t>
  </si>
  <si>
    <t>Cantidad de Perceptores Mujeres (art. 6, L. 27.630)</t>
  </si>
  <si>
    <t>Cantidad de Perceptores Travestis, Transexuales y Transgéneros (art. 6, L. 27.630)</t>
  </si>
  <si>
    <t>Límite Global de los Honorarios deducibles (a)</t>
  </si>
  <si>
    <t>Tope por perceptor varón $12.500 (b)</t>
  </si>
  <si>
    <t>Cantidad de perceptores</t>
  </si>
  <si>
    <t>Tope por perceptor mujer $17.500 (b)</t>
  </si>
  <si>
    <t>Tope por perceptor travesti, transexual y trangénero $20.000 (b)</t>
  </si>
  <si>
    <t>Sumatoria (b)</t>
  </si>
  <si>
    <t>Tope de la deducción (el mayor entre a y b)</t>
  </si>
  <si>
    <t>Comprobación</t>
  </si>
  <si>
    <t>Resultado Impositivo</t>
  </si>
  <si>
    <t>menos Límite Global de los Honorarios deducibles</t>
  </si>
  <si>
    <t>Resultado Impositivo determinado</t>
  </si>
  <si>
    <t>Resultado Contable</t>
  </si>
  <si>
    <t>menos Impuesto a las ganancias</t>
  </si>
  <si>
    <t>Resultado Contable Neto</t>
  </si>
  <si>
    <t>Tope 25%</t>
  </si>
  <si>
    <t>Suma Fija (c)</t>
  </si>
  <si>
    <t>Excedente</t>
  </si>
  <si>
    <t>Aplicación de la Tasa del Impuesto (d)</t>
  </si>
  <si>
    <t>Total (c)+(d)</t>
  </si>
  <si>
    <t>Cantidad de Perceptores</t>
  </si>
  <si>
    <t>( LIG Art. 91 i)  - DR Art.222 y 223 - RG AFIP 5168 art. 2)</t>
  </si>
  <si>
    <t>Ganancia Neta Imponible Acumulada</t>
  </si>
  <si>
    <t>Más de</t>
  </si>
  <si>
    <t>A</t>
  </si>
  <si>
    <t>Pagarán</t>
  </si>
  <si>
    <t>Más el %</t>
  </si>
  <si>
    <t xml:space="preserve">Sobre el excedente de </t>
  </si>
  <si>
    <t>en adelante</t>
  </si>
  <si>
    <t>Tramo II</t>
  </si>
  <si>
    <t>Tramo III</t>
  </si>
  <si>
    <t>RC</t>
  </si>
  <si>
    <t>UI</t>
  </si>
  <si>
    <t>Cálculos Auxiliares (en celdas ocultas)</t>
  </si>
  <si>
    <t>(((0,25*F27)-(0,0625*F28))/0,9375)</t>
  </si>
  <si>
    <t>HD TRAMO 1</t>
  </si>
  <si>
    <t>TOPE 25 % UT CONTABLE - IG</t>
  </si>
  <si>
    <t>IG TRAMO 1</t>
  </si>
  <si>
    <t>HD TRAMO 2</t>
  </si>
  <si>
    <t>IG TRAMO 2</t>
  </si>
  <si>
    <t>HD TRAMO 3</t>
  </si>
  <si>
    <t>IG TRAMO 3</t>
  </si>
  <si>
    <t>Resumen</t>
  </si>
  <si>
    <t>RI antes de deducción</t>
  </si>
  <si>
    <t>Tope deducción honorarios</t>
  </si>
  <si>
    <t xml:space="preserve">RI </t>
  </si>
  <si>
    <t xml:space="preserve">IMPUESTO A LAS GANANCIAS DETERMINADO </t>
  </si>
  <si>
    <t>Tope de la deducción de honorarios al directorio (el mayor entre a y b)</t>
  </si>
  <si>
    <t>Determinación del tope para la deducción de honorarios al directorio:</t>
  </si>
  <si>
    <t xml:space="preserve">   DEDUCIBILIDAD HONORARIOS AL DIRECTORIO EN </t>
  </si>
  <si>
    <t xml:space="preserve">                  EL IMPUESTO A LAS GANANCIAS</t>
  </si>
  <si>
    <t xml:space="preserve">Más de </t>
  </si>
  <si>
    <t xml:space="preserve">Pagarán </t>
  </si>
  <si>
    <t>En adelante</t>
  </si>
  <si>
    <t>Ejercicios iniciados a partir del 1/1/2024, inclusive:</t>
  </si>
  <si>
    <t>102.375.393,
08</t>
  </si>
  <si>
    <t>1er. Tramo (Resultado Impositivo hasta $ 34.703.523,08)</t>
  </si>
  <si>
    <t>SI(...&gt;34703523,08;0;(((0,25*F28)-(0,0625*F27))/0,9375)
)</t>
  </si>
  <si>
    <t>2do. Tramo (Resultado Impositivo hasta $347.035.230,79)</t>
  </si>
  <si>
    <t>3er. Tramo (Resultado Impositivo mayor a $ 347.035.230,79 en adelante)</t>
  </si>
  <si>
    <t>SI($F$27&gt;34703523,08;0;$F$27)</t>
  </si>
  <si>
    <t>SI(Y($F$27&gt;34703523,08;$F27&lt;347035230,79);$F$27;0)</t>
  </si>
  <si>
    <t>Resultado Impositivo determinado (quebranto impositivo)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</si>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</sst>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Verdana"/>
      <family val="2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164" fontId="5" fillId="2" borderId="3" xfId="1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5" fillId="0" borderId="3" xfId="1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64" fontId="5" fillId="0" borderId="5" xfId="1" applyFont="1" applyFill="1" applyBorder="1" applyProtection="1">
      <protection hidden="1"/>
    </xf>
    <xf numFmtId="164" fontId="5" fillId="0" borderId="3" xfId="1" applyFont="1" applyBorder="1" applyProtection="1">
      <protection hidden="1"/>
    </xf>
    <xf numFmtId="164" fontId="6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4" fontId="5" fillId="0" borderId="0" xfId="0" applyNumberFormat="1" applyFont="1" applyProtection="1">
      <protection locked="0"/>
    </xf>
    <xf numFmtId="164" fontId="4" fillId="0" borderId="0" xfId="1" applyFont="1" applyProtection="1">
      <protection locked="0"/>
    </xf>
    <xf numFmtId="43" fontId="5" fillId="0" borderId="0" xfId="0" applyNumberFormat="1" applyFont="1" applyProtection="1">
      <protection locked="0"/>
    </xf>
    <xf numFmtId="0" fontId="0" fillId="0" borderId="3" xfId="0" applyBorder="1" applyAlignment="1">
      <alignment horizontal="center" vertical="center"/>
    </xf>
    <xf numFmtId="44" fontId="0" fillId="0" borderId="3" xfId="2" applyFont="1" applyBorder="1"/>
    <xf numFmtId="9" fontId="0" fillId="0" borderId="3" xfId="0" applyNumberFormat="1" applyBorder="1"/>
    <xf numFmtId="0" fontId="0" fillId="0" borderId="3" xfId="0" applyBorder="1"/>
    <xf numFmtId="164" fontId="0" fillId="0" borderId="0" xfId="1" applyFont="1"/>
    <xf numFmtId="0" fontId="7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64" fontId="4" fillId="0" borderId="7" xfId="1" applyFont="1" applyBorder="1" applyProtection="1">
      <protection locked="0"/>
    </xf>
    <xf numFmtId="164" fontId="5" fillId="0" borderId="0" xfId="1" applyFont="1" applyProtection="1"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7" fillId="0" borderId="0" xfId="0" applyFont="1" applyAlignment="1" applyProtection="1">
      <alignment horizontal="center"/>
      <protection hidden="1"/>
    </xf>
    <xf numFmtId="164" fontId="5" fillId="4" borderId="3" xfId="1" applyFont="1" applyFill="1" applyBorder="1" applyProtection="1">
      <protection hidden="1"/>
    </xf>
    <xf numFmtId="43" fontId="5" fillId="0" borderId="0" xfId="0" applyNumberFormat="1" applyFont="1" applyAlignment="1" applyProtection="1">
      <alignment wrapText="1"/>
      <protection hidden="1"/>
    </xf>
    <xf numFmtId="43" fontId="5" fillId="0" borderId="0" xfId="0" applyNumberFormat="1" applyFont="1" applyProtection="1">
      <protection hidden="1"/>
    </xf>
    <xf numFmtId="0" fontId="3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43" fontId="5" fillId="3" borderId="0" xfId="0" applyNumberFormat="1" applyFont="1" applyFill="1" applyProtection="1">
      <protection locked="0"/>
    </xf>
    <xf numFmtId="164" fontId="6" fillId="5" borderId="4" xfId="1" applyFont="1" applyFill="1" applyBorder="1" applyProtection="1">
      <protection hidden="1"/>
    </xf>
    <xf numFmtId="164" fontId="9" fillId="2" borderId="4" xfId="1" applyFont="1" applyFill="1" applyBorder="1" applyProtection="1">
      <protection hidden="1"/>
    </xf>
    <xf numFmtId="164" fontId="5" fillId="0" borderId="3" xfId="1" applyFont="1" applyFill="1" applyBorder="1" applyProtection="1">
      <protection locked="0"/>
    </xf>
    <xf numFmtId="0" fontId="5" fillId="0" borderId="3" xfId="0" applyFont="1" applyBorder="1" applyProtection="1">
      <protection locked="0"/>
    </xf>
    <xf numFmtId="0" fontId="2" fillId="5" borderId="0" xfId="0" applyFont="1" applyFill="1" applyProtection="1"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Protection="1">
      <protection hidden="1"/>
    </xf>
    <xf numFmtId="0" fontId="5" fillId="5" borderId="0" xfId="0" applyFont="1" applyFill="1" applyProtection="1">
      <protection hidden="1"/>
    </xf>
    <xf numFmtId="0" fontId="3" fillId="5" borderId="0" xfId="0" applyFont="1" applyFill="1" applyAlignment="1" applyProtection="1">
      <alignment horizontal="right"/>
      <protection locked="0"/>
    </xf>
    <xf numFmtId="0" fontId="3" fillId="5" borderId="3" xfId="0" applyFont="1" applyFill="1" applyBorder="1" applyProtection="1">
      <protection hidden="1"/>
    </xf>
    <xf numFmtId="9" fontId="2" fillId="5" borderId="0" xfId="0" applyNumberFormat="1" applyFont="1" applyFill="1" applyProtection="1">
      <protection locked="0"/>
    </xf>
    <xf numFmtId="9" fontId="3" fillId="5" borderId="0" xfId="0" applyNumberFormat="1" applyFont="1" applyFill="1" applyProtection="1">
      <protection hidden="1"/>
    </xf>
    <xf numFmtId="164" fontId="5" fillId="5" borderId="3" xfId="1" applyFont="1" applyFill="1" applyBorder="1" applyProtection="1">
      <protection hidden="1"/>
    </xf>
    <xf numFmtId="164" fontId="5" fillId="5" borderId="5" xfId="1" applyFont="1" applyFill="1" applyBorder="1" applyProtection="1">
      <protection hidden="1"/>
    </xf>
    <xf numFmtId="164" fontId="5" fillId="5" borderId="3" xfId="0" applyNumberFormat="1" applyFont="1" applyFill="1" applyBorder="1" applyProtection="1">
      <protection hidden="1"/>
    </xf>
    <xf numFmtId="164" fontId="5" fillId="5" borderId="5" xfId="0" applyNumberFormat="1" applyFont="1" applyFill="1" applyBorder="1" applyProtection="1">
      <protection hidden="1"/>
    </xf>
    <xf numFmtId="164" fontId="5" fillId="5" borderId="4" xfId="0" applyNumberFormat="1" applyFont="1" applyFill="1" applyBorder="1" applyProtection="1">
      <protection hidden="1"/>
    </xf>
    <xf numFmtId="164" fontId="5" fillId="5" borderId="4" xfId="1" applyFont="1" applyFill="1" applyBorder="1" applyProtection="1">
      <protection hidden="1"/>
    </xf>
    <xf numFmtId="164" fontId="3" fillId="5" borderId="0" xfId="1" applyFont="1" applyFill="1" applyProtection="1">
      <protection hidden="1"/>
    </xf>
    <xf numFmtId="9" fontId="3" fillId="5" borderId="0" xfId="0" applyNumberFormat="1" applyFont="1" applyFill="1" applyProtection="1">
      <protection locked="0"/>
    </xf>
    <xf numFmtId="9" fontId="3" fillId="5" borderId="0" xfId="0" applyNumberFormat="1" applyFont="1" applyFill="1" applyAlignment="1" applyProtection="1">
      <alignment horizontal="center"/>
      <protection hidden="1"/>
    </xf>
    <xf numFmtId="0" fontId="8" fillId="2" borderId="3" xfId="0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6" borderId="3" xfId="0" applyFont="1" applyFill="1" applyBorder="1"/>
    <xf numFmtId="4" fontId="8" fillId="6" borderId="3" xfId="0" applyNumberFormat="1" applyFont="1" applyFill="1" applyBorder="1" applyAlignment="1" applyProtection="1">
      <alignment horizontal="center"/>
      <protection hidden="1"/>
    </xf>
    <xf numFmtId="4" fontId="11" fillId="0" borderId="0" xfId="0" applyNumberFormat="1" applyFont="1"/>
    <xf numFmtId="4" fontId="0" fillId="0" borderId="0" xfId="0" applyNumberFormat="1"/>
    <xf numFmtId="0" fontId="12" fillId="0" borderId="0" xfId="0" applyFont="1"/>
    <xf numFmtId="0" fontId="12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5" fillId="5" borderId="6" xfId="0" applyNumberFormat="1" applyFont="1" applyFill="1" applyBorder="1" applyProtection="1">
      <protection hidden="1"/>
    </xf>
    <xf numFmtId="0" fontId="13" fillId="5" borderId="0" xfId="0" applyFont="1" applyFill="1" applyProtection="1">
      <protection locked="0"/>
    </xf>
    <xf numFmtId="0" fontId="0" fillId="0" borderId="8" xfId="0" applyBorder="1" applyAlignment="1">
      <alignment horizontal="center"/>
    </xf>
    <xf numFmtId="165" fontId="0" fillId="0" borderId="8" xfId="2" applyNumberFormat="1" applyFont="1" applyBorder="1"/>
    <xf numFmtId="9" fontId="0" fillId="0" borderId="8" xfId="3" applyFont="1" applyBorder="1"/>
    <xf numFmtId="165" fontId="0" fillId="0" borderId="8" xfId="2" applyNumberFormat="1" applyFont="1" applyBorder="1" applyAlignment="1">
      <alignment horizontal="center"/>
    </xf>
    <xf numFmtId="0" fontId="5" fillId="0" borderId="0" xfId="0" applyFont="1" applyFill="1" applyProtection="1">
      <protection locked="0"/>
    </xf>
    <xf numFmtId="0" fontId="0" fillId="0" borderId="4" xfId="0" applyBorder="1" applyAlignment="1">
      <alignment horizontal="center" vertical="center"/>
    </xf>
    <xf numFmtId="44" fontId="0" fillId="0" borderId="4" xfId="2" applyFont="1" applyBorder="1"/>
    <xf numFmtId="9" fontId="0" fillId="0" borderId="4" xfId="0" applyNumberFormat="1" applyBorder="1"/>
    <xf numFmtId="0" fontId="0" fillId="0" borderId="4" xfId="0" applyBorder="1"/>
    <xf numFmtId="165" fontId="0" fillId="0" borderId="8" xfId="2" applyNumberFormat="1" applyFont="1" applyBorder="1" applyAlignment="1">
      <alignment horizontal="right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hidden="1"/>
    </xf>
    <xf numFmtId="164" fontId="0" fillId="0" borderId="0" xfId="1" applyFont="1" applyFill="1"/>
    <xf numFmtId="165" fontId="0" fillId="0" borderId="4" xfId="2" applyNumberFormat="1" applyFont="1" applyFill="1" applyBorder="1"/>
    <xf numFmtId="44" fontId="0" fillId="0" borderId="4" xfId="2" applyFont="1" applyFill="1" applyBorder="1"/>
    <xf numFmtId="0" fontId="7" fillId="0" borderId="0" xfId="0" applyFont="1" applyProtection="1">
      <protection hidden="1"/>
    </xf>
    <xf numFmtId="165" fontId="0" fillId="0" borderId="0" xfId="1" applyNumberFormat="1" applyFont="1"/>
    <xf numFmtId="0" fontId="15" fillId="0" borderId="0" xfId="0" applyFont="1" applyAlignment="1" applyProtection="1">
      <alignment vertical="center"/>
      <protection hidden="1"/>
    </xf>
    <xf numFmtId="43" fontId="5" fillId="7" borderId="4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0" xfId="0" applyFill="1"/>
    <xf numFmtId="164" fontId="0" fillId="7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28575</xdr:rowOff>
    </xdr:from>
    <xdr:to>
      <xdr:col>7</xdr:col>
      <xdr:colOff>325006</xdr:colOff>
      <xdr:row>4</xdr:row>
      <xdr:rowOff>20637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63" t="9116" r="30592" b="81117"/>
        <a:stretch/>
      </xdr:blipFill>
      <xdr:spPr>
        <a:xfrm>
          <a:off x="4189413" y="28575"/>
          <a:ext cx="4910138" cy="72231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13</xdr:row>
      <xdr:rowOff>173181</xdr:rowOff>
    </xdr:from>
    <xdr:to>
      <xdr:col>4</xdr:col>
      <xdr:colOff>1000796</xdr:colOff>
      <xdr:row>21</xdr:row>
      <xdr:rowOff>56490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2659" y="2130136"/>
          <a:ext cx="4810796" cy="1476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28575</xdr:rowOff>
    </xdr:from>
    <xdr:to>
      <xdr:col>6</xdr:col>
      <xdr:colOff>749301</xdr:colOff>
      <xdr:row>5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63" t="9116" r="30592" b="81117"/>
        <a:stretch/>
      </xdr:blipFill>
      <xdr:spPr>
        <a:xfrm>
          <a:off x="4191000" y="28575"/>
          <a:ext cx="4914901" cy="7143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4</xdr:col>
      <xdr:colOff>214984</xdr:colOff>
      <xdr:row>24</xdr:row>
      <xdr:rowOff>55769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938" y="2293938"/>
          <a:ext cx="4810796" cy="147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91"/>
  <sheetViews>
    <sheetView tabSelected="1" zoomScale="110" zoomScaleNormal="110" workbookViewId="0">
      <selection activeCell="F26" sqref="F26"/>
    </sheetView>
  </sheetViews>
  <sheetFormatPr baseColWidth="10" defaultColWidth="11.5703125" defaultRowHeight="10.5" x14ac:dyDescent="0.15"/>
  <cols>
    <col min="1" max="1" width="11.5703125" style="6" customWidth="1"/>
    <col min="2" max="2" width="40" style="6" customWidth="1"/>
    <col min="3" max="3" width="21.28515625" style="6" customWidth="1"/>
    <col min="4" max="4" width="7.28515625" style="6" customWidth="1"/>
    <col min="5" max="5" width="16.28515625" style="6" customWidth="1"/>
    <col min="6" max="6" width="20.140625" style="6" customWidth="1"/>
    <col min="7" max="7" width="15.140625" style="6" customWidth="1"/>
    <col min="8" max="8" width="12.140625" style="6" bestFit="1" customWidth="1"/>
    <col min="9" max="16384" width="11.5703125" style="6"/>
  </cols>
  <sheetData>
    <row r="1" spans="1:19" ht="15.75" customHeight="1" x14ac:dyDescent="0.15"/>
    <row r="2" spans="1:19" ht="15.75" customHeight="1" x14ac:dyDescent="0.25">
      <c r="A2" s="73" t="s">
        <v>62</v>
      </c>
      <c r="B2" s="75"/>
    </row>
    <row r="3" spans="1:19" ht="15.75" x14ac:dyDescent="0.15">
      <c r="A3" s="74" t="s">
        <v>63</v>
      </c>
    </row>
    <row r="6" spans="1:19" s="68" customFormat="1" ht="15" x14ac:dyDescent="0.25">
      <c r="A6" s="64" t="s">
        <v>0</v>
      </c>
      <c r="B6" s="65"/>
      <c r="C6" s="65"/>
      <c r="D6" s="65"/>
      <c r="E6" s="65"/>
      <c r="F6" s="65" t="s">
        <v>34</v>
      </c>
      <c r="G6" s="65"/>
      <c r="H6" s="65"/>
      <c r="I6" s="6"/>
      <c r="J6" s="6"/>
      <c r="K6" s="6"/>
      <c r="L6" s="6"/>
      <c r="M6" s="6"/>
      <c r="N6" s="66"/>
      <c r="O6" s="67"/>
      <c r="P6" s="66"/>
      <c r="Q6" s="66"/>
      <c r="R6" s="66"/>
      <c r="S6" s="66"/>
    </row>
    <row r="7" spans="1:19" x14ac:dyDescent="0.15">
      <c r="A7" s="7"/>
      <c r="B7" s="7"/>
      <c r="C7" s="7"/>
      <c r="D7" s="7"/>
      <c r="E7" s="7"/>
      <c r="G7" s="8"/>
    </row>
    <row r="8" spans="1:19" x14ac:dyDescent="0.15">
      <c r="A8" s="7" t="s">
        <v>1</v>
      </c>
      <c r="B8" s="7"/>
      <c r="C8" s="7"/>
      <c r="D8" s="7" t="s">
        <v>2</v>
      </c>
      <c r="E8" s="7"/>
      <c r="G8" s="8"/>
    </row>
    <row r="9" spans="1:19" x14ac:dyDescent="0.15">
      <c r="A9" s="7"/>
      <c r="B9" s="7"/>
      <c r="C9" s="7"/>
      <c r="D9" s="7"/>
      <c r="E9" s="7"/>
      <c r="G9" s="8"/>
    </row>
    <row r="10" spans="1:19" x14ac:dyDescent="0.15">
      <c r="A10" s="7" t="s">
        <v>3</v>
      </c>
      <c r="B10" s="7"/>
      <c r="C10" s="7"/>
      <c r="D10" s="7"/>
      <c r="E10" s="7"/>
      <c r="G10" s="8"/>
    </row>
    <row r="11" spans="1:19" x14ac:dyDescent="0.15">
      <c r="A11" s="7" t="s">
        <v>4</v>
      </c>
      <c r="B11" s="7"/>
      <c r="C11" s="7"/>
      <c r="D11" s="7"/>
      <c r="E11" s="7"/>
      <c r="G11" s="8"/>
    </row>
    <row r="12" spans="1:19" x14ac:dyDescent="0.15">
      <c r="A12" s="7" t="s">
        <v>5</v>
      </c>
      <c r="B12" s="7"/>
      <c r="C12" s="7"/>
      <c r="D12" s="7"/>
      <c r="E12" s="7"/>
      <c r="G12" s="8"/>
    </row>
    <row r="13" spans="1:19" x14ac:dyDescent="0.15">
      <c r="A13" s="7" t="s">
        <v>6</v>
      </c>
      <c r="B13" s="7"/>
      <c r="C13" s="7"/>
      <c r="D13" s="7"/>
      <c r="E13" s="7"/>
      <c r="G13" s="8"/>
    </row>
    <row r="14" spans="1:19" s="99" customFormat="1" ht="15.75" customHeight="1" x14ac:dyDescent="0.25"/>
    <row r="15" spans="1:19" s="99" customFormat="1" ht="15.75" customHeight="1" x14ac:dyDescent="0.25"/>
    <row r="16" spans="1:19" s="99" customFormat="1" ht="15.75" customHeight="1" x14ac:dyDescent="0.25"/>
    <row r="17" spans="1:19" s="99" customFormat="1" ht="15.75" customHeight="1" x14ac:dyDescent="0.25"/>
    <row r="18" spans="1:19" s="99" customFormat="1" ht="15.75" customHeight="1" x14ac:dyDescent="0.25"/>
    <row r="19" spans="1:19" s="99" customFormat="1" ht="15.75" customHeight="1" x14ac:dyDescent="0.25"/>
    <row r="20" spans="1:19" s="99" customFormat="1" ht="15.75" customHeight="1" x14ac:dyDescent="0.25"/>
    <row r="21" spans="1:19" s="99" customFormat="1" ht="15.75" customHeight="1" x14ac:dyDescent="0.25"/>
    <row r="22" spans="1:19" s="99" customFormat="1" ht="15.75" customHeight="1" x14ac:dyDescent="0.25"/>
    <row r="23" spans="1:19" x14ac:dyDescent="0.15">
      <c r="A23" s="7"/>
      <c r="B23" s="7"/>
      <c r="C23" s="7"/>
      <c r="D23" s="7"/>
      <c r="E23" s="7"/>
      <c r="G23" s="8"/>
    </row>
    <row r="24" spans="1:19" customFormat="1" ht="15" x14ac:dyDescent="0.25">
      <c r="A24" s="69" t="s">
        <v>8</v>
      </c>
      <c r="B24" s="70"/>
      <c r="C24" s="70"/>
      <c r="D24" s="70"/>
      <c r="E24" s="70"/>
      <c r="F24" s="70"/>
      <c r="G24" s="8"/>
      <c r="H24" s="6"/>
      <c r="I24" s="6"/>
      <c r="J24" s="6"/>
      <c r="K24" s="6"/>
      <c r="L24" s="6"/>
      <c r="M24" s="6"/>
      <c r="N24" s="71"/>
      <c r="O24" s="72"/>
      <c r="P24" s="72"/>
      <c r="Q24" s="72"/>
      <c r="R24" s="72"/>
      <c r="S24" s="72"/>
    </row>
    <row r="25" spans="1:19" x14ac:dyDescent="0.15">
      <c r="A25" s="6" t="s">
        <v>9</v>
      </c>
      <c r="F25" s="45"/>
      <c r="G25" s="8"/>
    </row>
    <row r="26" spans="1:19" x14ac:dyDescent="0.15">
      <c r="A26" s="6" t="s">
        <v>10</v>
      </c>
      <c r="F26" s="45"/>
      <c r="G26" s="29"/>
    </row>
    <row r="27" spans="1:19" x14ac:dyDescent="0.15">
      <c r="A27" s="6" t="s">
        <v>11</v>
      </c>
      <c r="F27" s="46">
        <v>1</v>
      </c>
      <c r="G27" s="8"/>
    </row>
    <row r="28" spans="1:19" x14ac:dyDescent="0.15">
      <c r="A28" s="6" t="s">
        <v>12</v>
      </c>
      <c r="F28" s="46">
        <v>0</v>
      </c>
      <c r="G28" s="8"/>
    </row>
    <row r="29" spans="1:19" x14ac:dyDescent="0.15">
      <c r="A29" s="6" t="s">
        <v>13</v>
      </c>
      <c r="F29" s="46">
        <v>0</v>
      </c>
      <c r="G29" s="8"/>
    </row>
    <row r="30" spans="1:19" x14ac:dyDescent="0.15">
      <c r="G30" s="8"/>
    </row>
    <row r="31" spans="1:19" s="68" customFormat="1" ht="15" x14ac:dyDescent="0.25">
      <c r="A31" s="64" t="s">
        <v>61</v>
      </c>
      <c r="B31" s="65"/>
      <c r="C31" s="65"/>
      <c r="D31" s="65"/>
      <c r="E31" s="65"/>
      <c r="F31" s="65"/>
      <c r="G31" s="8"/>
      <c r="H31" s="6"/>
      <c r="I31" s="6"/>
      <c r="J31" s="6"/>
      <c r="K31" s="6"/>
      <c r="L31" s="6"/>
      <c r="M31" s="6"/>
      <c r="N31" s="66"/>
      <c r="O31" s="67"/>
      <c r="P31" s="66"/>
      <c r="Q31" s="66"/>
      <c r="R31" s="66"/>
      <c r="S31" s="66"/>
    </row>
    <row r="32" spans="1:19" s="82" customFormat="1" ht="19.5" customHeight="1" x14ac:dyDescent="0.15">
      <c r="A32" s="88" t="s">
        <v>69</v>
      </c>
      <c r="B32" s="89"/>
      <c r="C32" s="89"/>
      <c r="D32" s="89"/>
      <c r="E32" s="89"/>
      <c r="G32" s="90"/>
    </row>
    <row r="33" spans="1:9" x14ac:dyDescent="0.15">
      <c r="A33" s="48" t="s">
        <v>9</v>
      </c>
      <c r="B33" s="48"/>
      <c r="C33" s="48"/>
      <c r="D33" s="49"/>
      <c r="E33" s="50"/>
      <c r="F33" s="55">
        <f>IF('Cálculo (PAA)'!E82&gt;34703523.08,0,$F$25)</f>
        <v>0</v>
      </c>
      <c r="G33" s="14" t="s">
        <v>76</v>
      </c>
      <c r="H33" s="13"/>
    </row>
    <row r="34" spans="1:9" x14ac:dyDescent="0.15">
      <c r="A34" s="48" t="s">
        <v>10</v>
      </c>
      <c r="B34" s="48"/>
      <c r="C34" s="48"/>
      <c r="D34" s="49"/>
      <c r="E34" s="50"/>
      <c r="F34" s="55">
        <f>IF('Cálculo (PAA)'!E82&gt;34703523.08,0,$F$26)</f>
        <v>0</v>
      </c>
      <c r="G34" s="14" t="s">
        <v>76</v>
      </c>
      <c r="H34" s="13"/>
    </row>
    <row r="35" spans="1:9" x14ac:dyDescent="0.15">
      <c r="A35" s="48" t="s">
        <v>14</v>
      </c>
      <c r="B35" s="48"/>
      <c r="C35" s="48"/>
      <c r="D35" s="49"/>
      <c r="E35" s="50"/>
      <c r="F35" s="55">
        <f>(((0.25*F33)-(0.0625*F34))/0.9375)</f>
        <v>0</v>
      </c>
      <c r="G35" s="14" t="s">
        <v>76</v>
      </c>
      <c r="H35" s="13"/>
    </row>
    <row r="36" spans="1:9" x14ac:dyDescent="0.15">
      <c r="A36" s="48" t="s">
        <v>15</v>
      </c>
      <c r="B36" s="48"/>
      <c r="C36" s="51" t="s">
        <v>16</v>
      </c>
      <c r="D36" s="52">
        <f>IF('Cálculo (PAA)'!$E$82&gt;7604948.57,0,$F$27)</f>
        <v>1</v>
      </c>
      <c r="E36" s="50"/>
      <c r="F36" s="55">
        <f>+D36*12500</f>
        <v>12500</v>
      </c>
      <c r="G36" s="14" t="s">
        <v>76</v>
      </c>
      <c r="H36" s="13"/>
    </row>
    <row r="37" spans="1:9" x14ac:dyDescent="0.15">
      <c r="A37" s="48" t="s">
        <v>17</v>
      </c>
      <c r="B37" s="48"/>
      <c r="C37" s="51" t="s">
        <v>16</v>
      </c>
      <c r="D37" s="52">
        <f>IF('Cálculo (PAA)'!$E$82&gt;7604948.57,0,$F$28)</f>
        <v>0</v>
      </c>
      <c r="E37" s="50"/>
      <c r="F37" s="56">
        <f>+D37*17500</f>
        <v>0</v>
      </c>
      <c r="G37" s="14" t="s">
        <v>76</v>
      </c>
      <c r="H37" s="13"/>
    </row>
    <row r="38" spans="1:9" ht="11.25" thickBot="1" x14ac:dyDescent="0.2">
      <c r="A38" s="48" t="s">
        <v>18</v>
      </c>
      <c r="B38" s="48"/>
      <c r="C38" s="51" t="s">
        <v>16</v>
      </c>
      <c r="D38" s="52">
        <f>IF('Cálculo (PAA)'!$E$82&gt;7604948.57,0,$F$29)</f>
        <v>0</v>
      </c>
      <c r="E38" s="50"/>
      <c r="F38" s="56">
        <f>+D38*20000</f>
        <v>0</v>
      </c>
      <c r="G38" s="13" t="s">
        <v>19</v>
      </c>
      <c r="H38" s="18">
        <f>SUM(F36:F38)</f>
        <v>12500</v>
      </c>
      <c r="I38" s="29" t="s">
        <v>76</v>
      </c>
    </row>
    <row r="39" spans="1:9" ht="11.25" thickBot="1" x14ac:dyDescent="0.2">
      <c r="A39" s="47" t="s">
        <v>60</v>
      </c>
      <c r="B39" s="48"/>
      <c r="C39" s="48"/>
      <c r="D39" s="50"/>
      <c r="E39" s="49"/>
      <c r="F39" s="44">
        <f>MAX(F35,H38)</f>
        <v>12500</v>
      </c>
      <c r="G39" s="14" t="s">
        <v>76</v>
      </c>
      <c r="H39" s="13"/>
    </row>
    <row r="40" spans="1:9" x14ac:dyDescent="0.15">
      <c r="A40" s="48"/>
      <c r="B40" s="48"/>
      <c r="C40" s="48"/>
      <c r="D40" s="49"/>
      <c r="E40" s="49"/>
      <c r="F40" s="50"/>
      <c r="G40" s="14"/>
      <c r="H40" s="13"/>
    </row>
    <row r="41" spans="1:9" x14ac:dyDescent="0.15">
      <c r="A41" s="48" t="s">
        <v>22</v>
      </c>
      <c r="B41" s="48"/>
      <c r="C41" s="48"/>
      <c r="D41" s="49"/>
      <c r="E41" s="49"/>
      <c r="F41" s="57">
        <f>+F34</f>
        <v>0</v>
      </c>
      <c r="G41" s="14" t="s">
        <v>76</v>
      </c>
      <c r="H41" s="13"/>
    </row>
    <row r="42" spans="1:9" ht="11.25" thickBot="1" x14ac:dyDescent="0.2">
      <c r="A42" s="48" t="s">
        <v>23</v>
      </c>
      <c r="B42" s="48"/>
      <c r="C42" s="48"/>
      <c r="D42" s="49"/>
      <c r="E42" s="49"/>
      <c r="F42" s="58">
        <f>+F39</f>
        <v>12500</v>
      </c>
      <c r="G42" s="14" t="s">
        <v>76</v>
      </c>
      <c r="H42" s="13"/>
    </row>
    <row r="43" spans="1:9" ht="11.25" thickBot="1" x14ac:dyDescent="0.2">
      <c r="A43" s="48" t="s">
        <v>75</v>
      </c>
      <c r="B43" s="48"/>
      <c r="C43" s="48"/>
      <c r="D43" s="49"/>
      <c r="E43" s="49"/>
      <c r="F43" s="59">
        <f>+F41-F42</f>
        <v>-12500</v>
      </c>
      <c r="G43" s="14" t="s">
        <v>76</v>
      </c>
      <c r="H43" s="13"/>
    </row>
    <row r="44" spans="1:9" ht="11.25" thickBot="1" x14ac:dyDescent="0.2">
      <c r="A44" s="53" t="s">
        <v>59</v>
      </c>
      <c r="B44" s="48"/>
      <c r="C44" s="48"/>
      <c r="D44" s="49"/>
      <c r="E44" s="54">
        <v>0.25</v>
      </c>
      <c r="F44" s="44">
        <f>IF(F43&lt;0,0,F43*E44)</f>
        <v>0</v>
      </c>
      <c r="G44" s="14" t="s">
        <v>76</v>
      </c>
      <c r="H44" s="13"/>
    </row>
    <row r="45" spans="1:9" x14ac:dyDescent="0.15">
      <c r="A45" s="77" t="s">
        <v>21</v>
      </c>
      <c r="B45" s="48"/>
      <c r="C45" s="48"/>
      <c r="D45" s="49"/>
      <c r="E45" s="49"/>
      <c r="F45" s="50"/>
      <c r="G45" s="13"/>
      <c r="H45" s="13"/>
    </row>
    <row r="46" spans="1:9" x14ac:dyDescent="0.15">
      <c r="A46" s="48" t="s">
        <v>25</v>
      </c>
      <c r="B46" s="48"/>
      <c r="C46" s="48"/>
      <c r="D46" s="49"/>
      <c r="E46" s="49"/>
      <c r="F46" s="55">
        <f>+F33</f>
        <v>0</v>
      </c>
      <c r="G46" s="95" t="s">
        <v>76</v>
      </c>
      <c r="H46" s="13"/>
    </row>
    <row r="47" spans="1:9" ht="15.75" thickBot="1" x14ac:dyDescent="0.2">
      <c r="A47" s="48" t="s">
        <v>26</v>
      </c>
      <c r="B47" s="48"/>
      <c r="C47" s="48"/>
      <c r="D47" s="49"/>
      <c r="E47" s="49"/>
      <c r="F47" s="55">
        <f>((0.25*F34)-(0.0625*F33))/0.9375</f>
        <v>0</v>
      </c>
      <c r="G47" s="97" t="s">
        <v>76</v>
      </c>
      <c r="H47" s="13"/>
    </row>
    <row r="48" spans="1:9" ht="11.25" thickBot="1" x14ac:dyDescent="0.2">
      <c r="A48" s="48" t="s">
        <v>27</v>
      </c>
      <c r="B48" s="48"/>
      <c r="C48" s="48"/>
      <c r="D48" s="49"/>
      <c r="E48" s="49"/>
      <c r="F48" s="60">
        <f>+F46-F47</f>
        <v>0</v>
      </c>
      <c r="G48" s="95" t="s">
        <v>76</v>
      </c>
      <c r="H48" s="13"/>
    </row>
    <row r="49" spans="1:8" ht="11.25" thickBot="1" x14ac:dyDescent="0.2">
      <c r="A49" s="48" t="s">
        <v>28</v>
      </c>
      <c r="B49" s="48"/>
      <c r="C49" s="48"/>
      <c r="D49" s="49"/>
      <c r="E49" s="49"/>
      <c r="F49" s="43">
        <f>+F48*0.25</f>
        <v>0</v>
      </c>
      <c r="G49" s="95" t="s">
        <v>76</v>
      </c>
      <c r="H49" s="13"/>
    </row>
    <row r="50" spans="1:8" s="82" customFormat="1" ht="18.75" customHeight="1" x14ac:dyDescent="0.15">
      <c r="A50" s="88" t="s">
        <v>71</v>
      </c>
      <c r="B50" s="89"/>
      <c r="C50" s="89"/>
      <c r="D50" s="89"/>
      <c r="E50" s="89"/>
      <c r="G50" s="90"/>
    </row>
    <row r="51" spans="1:8" x14ac:dyDescent="0.15">
      <c r="A51" s="48" t="s">
        <v>9</v>
      </c>
      <c r="B51" s="48"/>
      <c r="C51" s="48"/>
      <c r="D51" s="49"/>
      <c r="E51" s="50"/>
      <c r="F51" s="55">
        <f>IF(AND('Cálculo (PAA)'!E82&gt;34703523.08,'Cálculo (PAA)'!E82&lt;347035230.79),$F$25,0)</f>
        <v>0</v>
      </c>
      <c r="G51" s="14" t="s">
        <v>76</v>
      </c>
      <c r="H51" s="13"/>
    </row>
    <row r="52" spans="1:8" x14ac:dyDescent="0.15">
      <c r="A52" s="48" t="s">
        <v>10</v>
      </c>
      <c r="B52" s="48"/>
      <c r="C52" s="48"/>
      <c r="D52" s="49"/>
      <c r="E52" s="50"/>
      <c r="F52" s="55">
        <f>IF(AND('Cálculo (PAA)'!E82&gt;34703523.08,'Cálculo (PAA)'!E82&lt;347035230.79),$F$26,0)</f>
        <v>0</v>
      </c>
      <c r="G52" s="14" t="s">
        <v>76</v>
      </c>
      <c r="H52" s="13"/>
    </row>
    <row r="53" spans="1:8" x14ac:dyDescent="0.15">
      <c r="A53" s="48" t="s">
        <v>14</v>
      </c>
      <c r="B53" s="48"/>
      <c r="C53" s="48"/>
      <c r="D53" s="49"/>
      <c r="E53" s="50"/>
      <c r="F53" s="55">
        <f>IF(AND('Cálculo (PAA)'!E82&gt;34703523.08,'Cálculo (PAA)'!E82&lt;347035230.79),((2602764.23+(0.25*F27)-(0.075*F28)-2168970.19)/0.925),0)</f>
        <v>0</v>
      </c>
      <c r="G53" s="14" t="s">
        <v>76</v>
      </c>
      <c r="H53" s="13"/>
    </row>
    <row r="54" spans="1:8" x14ac:dyDescent="0.15">
      <c r="A54" s="48" t="s">
        <v>15</v>
      </c>
      <c r="B54" s="48"/>
      <c r="C54" s="51" t="s">
        <v>16</v>
      </c>
      <c r="D54" s="52">
        <f>IF(AND('Cálculo (PAA)'!$E$82&gt;7604948.57,'Cálculo (PAA)'!$E$82&lt;76049485.68),$F$27,0)</f>
        <v>0</v>
      </c>
      <c r="E54" s="50"/>
      <c r="F54" s="56">
        <f>+D54*12500</f>
        <v>0</v>
      </c>
      <c r="G54" s="14" t="s">
        <v>76</v>
      </c>
      <c r="H54" s="13"/>
    </row>
    <row r="55" spans="1:8" x14ac:dyDescent="0.15">
      <c r="A55" s="48" t="s">
        <v>17</v>
      </c>
      <c r="B55" s="48"/>
      <c r="C55" s="51" t="s">
        <v>16</v>
      </c>
      <c r="D55" s="52">
        <f>IF(AND('Cálculo (PAA)'!$E$82&gt;7604948.57,'Cálculo (PAA)'!$E$82&lt;76049485.68),$F$28,0)</f>
        <v>0</v>
      </c>
      <c r="E55" s="50"/>
      <c r="F55" s="56">
        <f>+D55*17500</f>
        <v>0</v>
      </c>
      <c r="G55" s="14" t="s">
        <v>76</v>
      </c>
      <c r="H55" s="13"/>
    </row>
    <row r="56" spans="1:8" ht="11.25" thickBot="1" x14ac:dyDescent="0.2">
      <c r="A56" s="48" t="s">
        <v>18</v>
      </c>
      <c r="B56" s="48"/>
      <c r="C56" s="51" t="s">
        <v>16</v>
      </c>
      <c r="D56" s="52">
        <f>IF(AND('Cálculo (PAA)'!$E$82&gt;7604948.57,'Cálculo (PAA)'!$E$82&lt;76049485.68),$F$29,0)</f>
        <v>0</v>
      </c>
      <c r="E56" s="50"/>
      <c r="F56" s="56">
        <f>+D56*20000</f>
        <v>0</v>
      </c>
      <c r="G56" s="13" t="s">
        <v>19</v>
      </c>
      <c r="H56" s="18">
        <f>SUM(F54:F56)</f>
        <v>0</v>
      </c>
    </row>
    <row r="57" spans="1:8" ht="11.25" thickBot="1" x14ac:dyDescent="0.2">
      <c r="A57" s="47" t="s">
        <v>60</v>
      </c>
      <c r="B57" s="48"/>
      <c r="C57" s="48"/>
      <c r="D57" s="50"/>
      <c r="E57" s="49"/>
      <c r="F57" s="44">
        <f>MAX(F53,HF56)</f>
        <v>0</v>
      </c>
      <c r="G57" s="14"/>
      <c r="H57" s="13"/>
    </row>
    <row r="58" spans="1:8" x14ac:dyDescent="0.15">
      <c r="A58" s="48"/>
      <c r="B58" s="48"/>
      <c r="C58" s="48"/>
      <c r="D58" s="49"/>
      <c r="E58" s="49"/>
      <c r="F58" s="50"/>
      <c r="G58" s="14"/>
      <c r="H58" s="13"/>
    </row>
    <row r="59" spans="1:8" x14ac:dyDescent="0.15">
      <c r="A59" s="48" t="s">
        <v>22</v>
      </c>
      <c r="B59" s="48"/>
      <c r="C59" s="48"/>
      <c r="D59" s="49"/>
      <c r="E59" s="49"/>
      <c r="F59" s="57">
        <f>+F52</f>
        <v>0</v>
      </c>
      <c r="G59" s="14" t="s">
        <v>76</v>
      </c>
      <c r="H59" s="13"/>
    </row>
    <row r="60" spans="1:8" ht="11.25" thickBot="1" x14ac:dyDescent="0.2">
      <c r="A60" s="48" t="s">
        <v>23</v>
      </c>
      <c r="B60" s="48"/>
      <c r="C60" s="48"/>
      <c r="D60" s="49"/>
      <c r="E60" s="49"/>
      <c r="F60" s="58">
        <f>+F57</f>
        <v>0</v>
      </c>
      <c r="G60" s="14" t="s">
        <v>76</v>
      </c>
      <c r="H60" s="13"/>
    </row>
    <row r="61" spans="1:8" ht="11.25" thickBot="1" x14ac:dyDescent="0.2">
      <c r="A61" s="48" t="s">
        <v>24</v>
      </c>
      <c r="B61" s="48"/>
      <c r="C61" s="48"/>
      <c r="D61" s="49"/>
      <c r="E61" s="49"/>
      <c r="F61" s="59">
        <f>+F59-F60</f>
        <v>0</v>
      </c>
      <c r="G61" s="13" t="s">
        <v>76</v>
      </c>
      <c r="H61" s="13"/>
    </row>
    <row r="62" spans="1:8" ht="11.25" thickBot="1" x14ac:dyDescent="0.2">
      <c r="A62" s="48" t="s">
        <v>29</v>
      </c>
      <c r="B62" s="48"/>
      <c r="C62" s="48"/>
      <c r="D62" s="49"/>
      <c r="E62" s="49"/>
      <c r="F62" s="59">
        <f>IF(AND('Cálculo (PAA)'!E82&gt;34703523.08,'Cálculo (PAA)'!E82&lt;347035230.79),8675880.77,0)</f>
        <v>0</v>
      </c>
      <c r="G62" s="13" t="s">
        <v>76</v>
      </c>
      <c r="H62" s="13"/>
    </row>
    <row r="63" spans="1:8" x14ac:dyDescent="0.15">
      <c r="A63" s="48" t="s">
        <v>30</v>
      </c>
      <c r="B63" s="48"/>
      <c r="C63" s="48"/>
      <c r="D63" s="49"/>
      <c r="E63" s="61">
        <v>34703523.079999998</v>
      </c>
      <c r="F63" s="76">
        <f>IF(AND('Cálculo (PAA)'!E82&gt;34703523.08,'Cálculo (PAA)'!E82&lt;347035230.79),(+F61-E63),0)</f>
        <v>0</v>
      </c>
      <c r="G63" s="13" t="s">
        <v>76</v>
      </c>
      <c r="H63" s="13"/>
    </row>
    <row r="64" spans="1:8" ht="11.25" thickBot="1" x14ac:dyDescent="0.2">
      <c r="A64" s="62" t="s">
        <v>31</v>
      </c>
      <c r="B64" s="48"/>
      <c r="C64" s="48"/>
      <c r="D64" s="49"/>
      <c r="E64" s="54">
        <v>0.3</v>
      </c>
      <c r="F64" s="58">
        <f>+F63*E64</f>
        <v>0</v>
      </c>
      <c r="G64" s="13"/>
      <c r="H64" s="13"/>
    </row>
    <row r="65" spans="1:8" ht="11.25" thickBot="1" x14ac:dyDescent="0.2">
      <c r="A65" s="53" t="s">
        <v>59</v>
      </c>
      <c r="B65" s="48"/>
      <c r="C65" s="48"/>
      <c r="D65" s="49"/>
      <c r="E65" s="63" t="s">
        <v>32</v>
      </c>
      <c r="F65" s="44">
        <f>+F62+F64</f>
        <v>0</v>
      </c>
      <c r="G65" s="13"/>
      <c r="H65" s="13"/>
    </row>
    <row r="66" spans="1:8" x14ac:dyDescent="0.15">
      <c r="A66" s="77" t="s">
        <v>21</v>
      </c>
      <c r="B66" s="48"/>
      <c r="C66" s="48"/>
      <c r="D66" s="49"/>
      <c r="E66" s="49"/>
      <c r="F66" s="50"/>
      <c r="G66" s="13"/>
      <c r="H66" s="13"/>
    </row>
    <row r="67" spans="1:8" x14ac:dyDescent="0.15">
      <c r="A67" s="48" t="s">
        <v>25</v>
      </c>
      <c r="B67" s="48"/>
      <c r="C67" s="48"/>
      <c r="D67" s="49"/>
      <c r="E67" s="49"/>
      <c r="F67" s="55">
        <f>+F51</f>
        <v>0</v>
      </c>
      <c r="G67" s="13"/>
      <c r="H67" s="13"/>
    </row>
    <row r="68" spans="1:8" ht="11.25" thickBot="1" x14ac:dyDescent="0.2">
      <c r="A68" s="48" t="s">
        <v>26</v>
      </c>
      <c r="B68" s="48"/>
      <c r="C68" s="48"/>
      <c r="D68" s="49"/>
      <c r="E68" s="49"/>
      <c r="F68" s="56">
        <f>IF(AND('Cálculo (PAA)'!E82&gt;34703523.08,'Cálculo (PAA)'!E82&lt;347035230.79),((8675880.77+(0.3*F26)-(0.075*F25)-10411056.9)/0.925),0)</f>
        <v>0</v>
      </c>
      <c r="G68" s="13"/>
      <c r="H68" s="13"/>
    </row>
    <row r="69" spans="1:8" ht="11.25" thickBot="1" x14ac:dyDescent="0.2">
      <c r="A69" s="48" t="s">
        <v>27</v>
      </c>
      <c r="B69" s="48"/>
      <c r="C69" s="48"/>
      <c r="D69" s="49"/>
      <c r="E69" s="49"/>
      <c r="F69" s="60">
        <f>+F67-F68</f>
        <v>0</v>
      </c>
      <c r="G69" s="13"/>
      <c r="H69" s="13"/>
    </row>
    <row r="70" spans="1:8" ht="11.25" thickBot="1" x14ac:dyDescent="0.2">
      <c r="A70" s="48" t="s">
        <v>28</v>
      </c>
      <c r="B70" s="48"/>
      <c r="C70" s="48"/>
      <c r="D70" s="49"/>
      <c r="E70" s="49"/>
      <c r="F70" s="43">
        <f>+F69*0.25</f>
        <v>0</v>
      </c>
      <c r="G70" s="95"/>
      <c r="H70" s="13"/>
    </row>
    <row r="71" spans="1:8" s="82" customFormat="1" ht="19.5" customHeight="1" x14ac:dyDescent="0.15">
      <c r="A71" s="88" t="s">
        <v>72</v>
      </c>
      <c r="B71" s="89"/>
      <c r="C71" s="89"/>
      <c r="D71" s="89"/>
      <c r="E71" s="89"/>
      <c r="G71" s="90"/>
    </row>
    <row r="72" spans="1:8" x14ac:dyDescent="0.15">
      <c r="A72" s="48" t="s">
        <v>9</v>
      </c>
      <c r="B72" s="48"/>
      <c r="C72" s="48"/>
      <c r="D72" s="49"/>
      <c r="E72" s="50"/>
      <c r="F72" s="55">
        <f>IF('Cálculo (PAA)'!E82&gt;347035230.79,$F$25,0)</f>
        <v>0</v>
      </c>
      <c r="G72" s="13"/>
      <c r="H72" s="13"/>
    </row>
    <row r="73" spans="1:8" x14ac:dyDescent="0.15">
      <c r="A73" s="48" t="s">
        <v>10</v>
      </c>
      <c r="B73" s="48"/>
      <c r="C73" s="48"/>
      <c r="D73" s="49"/>
      <c r="E73" s="50"/>
      <c r="F73" s="55">
        <f>IF('Cálculo (PAA)'!E82&gt;347035230.79,$F$26,0)</f>
        <v>0</v>
      </c>
      <c r="G73" s="13"/>
      <c r="H73" s="13"/>
    </row>
    <row r="74" spans="1:8" x14ac:dyDescent="0.15">
      <c r="A74" s="48" t="s">
        <v>14</v>
      </c>
      <c r="B74" s="48"/>
      <c r="C74" s="48"/>
      <c r="D74" s="49"/>
      <c r="E74" s="50"/>
      <c r="F74" s="55">
        <f>IF('Cálculo (PAA)'!E82&gt;347035230.79,((+'2024'!E8+(0.25*F72)-(0.0875*F73)-+'2024'!E9)/0.9125),0)</f>
        <v>0</v>
      </c>
      <c r="G74" s="91"/>
      <c r="H74" s="13"/>
    </row>
    <row r="75" spans="1:8" x14ac:dyDescent="0.15">
      <c r="A75" s="48" t="s">
        <v>15</v>
      </c>
      <c r="B75" s="48"/>
      <c r="C75" s="51" t="s">
        <v>16</v>
      </c>
      <c r="D75" s="52">
        <f>IF('Cálculo (PAA)'!$E$82&gt;76049485.68,$F$27,0)</f>
        <v>0</v>
      </c>
      <c r="E75" s="50"/>
      <c r="F75" s="56">
        <f>+D75*12500</f>
        <v>0</v>
      </c>
      <c r="G75" s="13"/>
      <c r="H75" s="13"/>
    </row>
    <row r="76" spans="1:8" x14ac:dyDescent="0.15">
      <c r="A76" s="48" t="s">
        <v>17</v>
      </c>
      <c r="B76" s="48"/>
      <c r="C76" s="51" t="s">
        <v>16</v>
      </c>
      <c r="D76" s="52">
        <f>IF('Cálculo (PAA)'!$E$82&gt;76049485.68,$F$28,0)</f>
        <v>0</v>
      </c>
      <c r="E76" s="50"/>
      <c r="F76" s="56">
        <f t="shared" ref="F76:F77" si="0">+D76*12500</f>
        <v>0</v>
      </c>
      <c r="G76" s="14"/>
      <c r="H76" s="13"/>
    </row>
    <row r="77" spans="1:8" ht="11.25" thickBot="1" x14ac:dyDescent="0.2">
      <c r="A77" s="48" t="s">
        <v>18</v>
      </c>
      <c r="B77" s="48"/>
      <c r="C77" s="51" t="s">
        <v>16</v>
      </c>
      <c r="D77" s="52">
        <f>IF('Cálculo (PAA)'!$E$82&gt;76049485.68,$F$29,0)</f>
        <v>0</v>
      </c>
      <c r="E77" s="50"/>
      <c r="F77" s="56">
        <f t="shared" si="0"/>
        <v>0</v>
      </c>
      <c r="G77" s="13" t="s">
        <v>19</v>
      </c>
      <c r="H77" s="18">
        <f>SUM(F75:F77)</f>
        <v>0</v>
      </c>
    </row>
    <row r="78" spans="1:8" ht="11.25" thickBot="1" x14ac:dyDescent="0.2">
      <c r="A78" s="47" t="s">
        <v>60</v>
      </c>
      <c r="B78" s="48"/>
      <c r="C78" s="48"/>
      <c r="D78" s="50"/>
      <c r="E78" s="49"/>
      <c r="F78" s="44">
        <f>MAX(F74,H77)</f>
        <v>0</v>
      </c>
      <c r="G78" s="13"/>
      <c r="H78" s="13"/>
    </row>
    <row r="79" spans="1:8" x14ac:dyDescent="0.15">
      <c r="A79" s="48"/>
      <c r="B79" s="48"/>
      <c r="C79" s="48"/>
      <c r="D79" s="49"/>
      <c r="E79" s="49"/>
      <c r="F79" s="58"/>
      <c r="G79" s="13"/>
      <c r="H79" s="13"/>
    </row>
    <row r="80" spans="1:8" x14ac:dyDescent="0.15">
      <c r="A80" s="48" t="s">
        <v>22</v>
      </c>
      <c r="B80" s="48"/>
      <c r="C80" s="48"/>
      <c r="D80" s="49"/>
      <c r="E80" s="49"/>
      <c r="F80" s="57">
        <f>+F73</f>
        <v>0</v>
      </c>
      <c r="G80" s="13"/>
      <c r="H80" s="13"/>
    </row>
    <row r="81" spans="1:8" ht="11.25" thickBot="1" x14ac:dyDescent="0.2">
      <c r="A81" s="48" t="s">
        <v>23</v>
      </c>
      <c r="B81" s="48"/>
      <c r="C81" s="48"/>
      <c r="D81" s="49"/>
      <c r="E81" s="49"/>
      <c r="F81" s="58">
        <f>+F74</f>
        <v>0</v>
      </c>
      <c r="G81" s="13"/>
      <c r="H81" s="13"/>
    </row>
    <row r="82" spans="1:8" ht="11.25" thickBot="1" x14ac:dyDescent="0.2">
      <c r="A82" s="48" t="s">
        <v>24</v>
      </c>
      <c r="B82" s="48"/>
      <c r="C82" s="48"/>
      <c r="D82" s="49"/>
      <c r="E82" s="49"/>
      <c r="F82" s="59">
        <f>+F80-F81</f>
        <v>0</v>
      </c>
      <c r="G82" s="13"/>
      <c r="H82" s="13"/>
    </row>
    <row r="83" spans="1:8" ht="11.25" thickBot="1" x14ac:dyDescent="0.2">
      <c r="A83" s="48" t="s">
        <v>29</v>
      </c>
      <c r="B83" s="48"/>
      <c r="C83" s="48"/>
      <c r="D83" s="49"/>
      <c r="E83" s="49"/>
      <c r="F83" s="59">
        <f>IF('Cálculo (PAA)'!E82&gt;347035230.79,102375393.08,0)</f>
        <v>0</v>
      </c>
      <c r="G83" s="13"/>
      <c r="H83" s="13"/>
    </row>
    <row r="84" spans="1:8" x14ac:dyDescent="0.15">
      <c r="A84" s="48" t="s">
        <v>30</v>
      </c>
      <c r="B84" s="48"/>
      <c r="C84" s="48"/>
      <c r="D84" s="49"/>
      <c r="E84" s="61">
        <v>347035230.79000002</v>
      </c>
      <c r="F84" s="76">
        <f>IF('Cálculo (PAA)'!E82&gt;347035230.79,(+F82-E84),0)</f>
        <v>0</v>
      </c>
      <c r="G84" s="13"/>
      <c r="H84" s="13"/>
    </row>
    <row r="85" spans="1:8" ht="11.25" thickBot="1" x14ac:dyDescent="0.2">
      <c r="A85" s="62" t="s">
        <v>31</v>
      </c>
      <c r="B85" s="48"/>
      <c r="C85" s="48"/>
      <c r="D85" s="49"/>
      <c r="E85" s="54">
        <v>0.35</v>
      </c>
      <c r="F85" s="58">
        <f>+F84*E85</f>
        <v>0</v>
      </c>
      <c r="G85" s="39"/>
      <c r="H85" s="13"/>
    </row>
    <row r="86" spans="1:8" ht="11.25" thickBot="1" x14ac:dyDescent="0.2">
      <c r="A86" s="53" t="s">
        <v>59</v>
      </c>
      <c r="B86" s="48"/>
      <c r="C86" s="48"/>
      <c r="D86" s="49"/>
      <c r="E86" s="63" t="s">
        <v>32</v>
      </c>
      <c r="F86" s="44">
        <f>+F83+F85</f>
        <v>0</v>
      </c>
      <c r="G86" s="13"/>
      <c r="H86" s="13"/>
    </row>
    <row r="87" spans="1:8" x14ac:dyDescent="0.15">
      <c r="A87" s="77"/>
      <c r="B87" s="48"/>
      <c r="C87" s="48"/>
      <c r="D87" s="49"/>
      <c r="E87" s="49"/>
      <c r="F87" s="50"/>
      <c r="G87" s="13"/>
      <c r="H87" s="13"/>
    </row>
    <row r="88" spans="1:8" x14ac:dyDescent="0.15">
      <c r="A88" s="48" t="s">
        <v>25</v>
      </c>
      <c r="B88" s="48"/>
      <c r="C88" s="48"/>
      <c r="D88" s="49"/>
      <c r="E88" s="49"/>
      <c r="F88" s="55">
        <f>+F72</f>
        <v>0</v>
      </c>
      <c r="G88" s="13"/>
      <c r="H88" s="13"/>
    </row>
    <row r="89" spans="1:8" ht="11.25" thickBot="1" x14ac:dyDescent="0.2">
      <c r="A89" s="48" t="s">
        <v>26</v>
      </c>
      <c r="B89" s="48"/>
      <c r="C89" s="48"/>
      <c r="D89" s="49"/>
      <c r="E89" s="49"/>
      <c r="F89" s="56">
        <f>IF('Cálculo (PAA)'!E82&gt;347035230.79,((102375393.08+(0.35*F26)-(0.0875*F25)-+'2024'!C8)/0.9125),0)</f>
        <v>0</v>
      </c>
      <c r="G89" s="13"/>
      <c r="H89" s="13"/>
    </row>
    <row r="90" spans="1:8" ht="11.25" thickBot="1" x14ac:dyDescent="0.2">
      <c r="A90" s="48" t="s">
        <v>27</v>
      </c>
      <c r="B90" s="48"/>
      <c r="C90" s="48"/>
      <c r="D90" s="49"/>
      <c r="E90" s="49"/>
      <c r="F90" s="60">
        <f>+F88-F89</f>
        <v>0</v>
      </c>
      <c r="G90" s="13"/>
      <c r="H90" s="13"/>
    </row>
    <row r="91" spans="1:8" ht="11.25" thickBot="1" x14ac:dyDescent="0.2">
      <c r="A91" s="48" t="s">
        <v>28</v>
      </c>
      <c r="B91" s="48"/>
      <c r="C91" s="48"/>
      <c r="D91" s="49"/>
      <c r="E91" s="49"/>
      <c r="F91" s="43">
        <f>+F90*0.25</f>
        <v>0</v>
      </c>
      <c r="G91" s="13"/>
      <c r="H91" s="13"/>
    </row>
  </sheetData>
  <sheetProtection password="CF2F" sheet="1" objects="1" scenarios="1"/>
  <mergeCells count="1">
    <mergeCell ref="A14:XFD22"/>
  </mergeCells>
  <dataValidations count="1">
    <dataValidation type="decimal" allowBlank="1" showInputMessage="1" showErrorMessage="1" sqref="F26">
      <formula1>0</formula1>
      <formula2>9.99999999999999E+55</formula2>
    </dataValidation>
  </dataValidations>
  <pageMargins left="0.25" right="0.25" top="0.75" bottom="0.75" header="0.3" footer="0.3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Cantidad de Perceptores" error="Debe seleccionar un número.">
          <x14:formula1>
            <xm:f>Hoja1!$B$2:$B$601</xm:f>
          </x14:formula1>
          <xm:sqref>F27:F30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8:K84"/>
  <sheetViews>
    <sheetView topLeftCell="A49" zoomScale="120" zoomScaleNormal="120" workbookViewId="0">
      <selection activeCell="F65" sqref="F65"/>
    </sheetView>
  </sheetViews>
  <sheetFormatPr baseColWidth="10" defaultColWidth="11.5703125" defaultRowHeight="10.5" x14ac:dyDescent="0.15"/>
  <cols>
    <col min="1" max="1" width="11.5703125" style="6"/>
    <col min="2" max="2" width="40" style="6" customWidth="1"/>
    <col min="3" max="3" width="21.28515625" style="6" customWidth="1"/>
    <col min="4" max="4" width="7.5703125" style="6" customWidth="1"/>
    <col min="5" max="5" width="22.5703125" style="6" customWidth="1"/>
    <col min="6" max="6" width="22.140625" style="6" customWidth="1"/>
    <col min="7" max="7" width="16.85546875" style="6" customWidth="1"/>
    <col min="8" max="8" width="13.140625" style="6" bestFit="1" customWidth="1"/>
    <col min="9" max="9" width="12.85546875" style="6" bestFit="1" customWidth="1"/>
    <col min="10" max="10" width="13.140625" style="6" bestFit="1" customWidth="1"/>
    <col min="11" max="11" width="12.85546875" style="6" bestFit="1" customWidth="1"/>
    <col min="12" max="16384" width="11.5703125" style="6"/>
  </cols>
  <sheetData>
    <row r="8" spans="1:9" x14ac:dyDescent="0.15">
      <c r="A8" s="3" t="s">
        <v>0</v>
      </c>
      <c r="B8" s="4"/>
      <c r="C8" s="4"/>
      <c r="D8" s="4"/>
      <c r="E8" s="4"/>
      <c r="F8" s="4" t="s">
        <v>34</v>
      </c>
      <c r="G8" s="4"/>
      <c r="H8" s="5"/>
      <c r="I8" s="5"/>
    </row>
    <row r="9" spans="1:9" x14ac:dyDescent="0.15">
      <c r="A9" s="7"/>
      <c r="B9" s="7"/>
      <c r="C9" s="7"/>
      <c r="D9" s="7"/>
      <c r="E9" s="7"/>
      <c r="G9" s="8"/>
    </row>
    <row r="10" spans="1:9" x14ac:dyDescent="0.15">
      <c r="A10" s="7" t="s">
        <v>1</v>
      </c>
      <c r="B10" s="7"/>
      <c r="C10" s="7"/>
      <c r="D10" s="7" t="s">
        <v>2</v>
      </c>
      <c r="E10" s="7"/>
      <c r="G10" s="8"/>
    </row>
    <row r="11" spans="1:9" x14ac:dyDescent="0.15">
      <c r="A11" s="7"/>
      <c r="B11" s="7"/>
      <c r="C11" s="7"/>
      <c r="D11" s="7"/>
      <c r="E11" s="7"/>
      <c r="G11" s="8"/>
    </row>
    <row r="12" spans="1:9" x14ac:dyDescent="0.15">
      <c r="A12" s="7" t="s">
        <v>3</v>
      </c>
      <c r="B12" s="7"/>
      <c r="C12" s="7"/>
      <c r="D12" s="7"/>
      <c r="E12" s="7"/>
      <c r="G12" s="8"/>
    </row>
    <row r="13" spans="1:9" x14ac:dyDescent="0.15">
      <c r="A13" s="7" t="s">
        <v>4</v>
      </c>
      <c r="B13" s="7"/>
      <c r="C13" s="7"/>
      <c r="D13" s="7"/>
      <c r="E13" s="7"/>
      <c r="G13" s="8"/>
    </row>
    <row r="14" spans="1:9" x14ac:dyDescent="0.15">
      <c r="A14" s="7" t="s">
        <v>5</v>
      </c>
      <c r="B14" s="7"/>
      <c r="C14" s="7"/>
      <c r="D14" s="7"/>
      <c r="E14" s="7"/>
      <c r="G14" s="8"/>
    </row>
    <row r="15" spans="1:9" x14ac:dyDescent="0.15">
      <c r="A15" s="7" t="s">
        <v>6</v>
      </c>
      <c r="B15" s="7"/>
      <c r="C15" s="7"/>
      <c r="D15" s="7"/>
      <c r="E15" s="7"/>
      <c r="G15" s="8"/>
    </row>
    <row r="16" spans="1:9" x14ac:dyDescent="0.15">
      <c r="A16" s="7" t="s">
        <v>7</v>
      </c>
      <c r="B16" s="7"/>
      <c r="C16" s="7"/>
      <c r="D16" s="7"/>
      <c r="E16" s="7"/>
      <c r="G16" s="8"/>
    </row>
    <row r="17" spans="1:11" x14ac:dyDescent="0.15">
      <c r="A17" s="7"/>
      <c r="B17" s="7"/>
      <c r="C17" s="7"/>
      <c r="D17" s="7"/>
      <c r="E17" s="7"/>
      <c r="G17" s="8"/>
    </row>
    <row r="18" spans="1:11" ht="22.15" customHeight="1" x14ac:dyDescent="0.15">
      <c r="A18" s="7"/>
      <c r="C18" s="7"/>
      <c r="D18" s="7"/>
      <c r="E18" s="7"/>
      <c r="G18" s="8"/>
    </row>
    <row r="19" spans="1:11" ht="25.9" customHeight="1" x14ac:dyDescent="0.15">
      <c r="A19" s="7"/>
      <c r="B19" s="7"/>
      <c r="C19" s="7"/>
      <c r="D19" s="7"/>
      <c r="E19" s="7"/>
      <c r="G19" s="8"/>
    </row>
    <row r="20" spans="1:11" x14ac:dyDescent="0.15">
      <c r="A20" s="7"/>
      <c r="B20" s="7"/>
      <c r="C20" s="7"/>
      <c r="D20" s="7"/>
      <c r="E20" s="7"/>
      <c r="G20" s="8"/>
      <c r="H20" s="21"/>
    </row>
    <row r="21" spans="1:11" ht="21.75" customHeight="1" x14ac:dyDescent="0.15">
      <c r="A21" s="7"/>
      <c r="B21" s="7"/>
      <c r="C21" s="7"/>
      <c r="D21" s="7"/>
      <c r="E21" s="7"/>
      <c r="G21" s="22"/>
      <c r="H21" s="21"/>
    </row>
    <row r="22" spans="1:11" x14ac:dyDescent="0.15">
      <c r="A22" s="7"/>
      <c r="B22" s="7"/>
      <c r="C22" s="7"/>
      <c r="D22" s="7"/>
      <c r="E22" s="7"/>
      <c r="G22" s="22"/>
      <c r="H22" s="23"/>
    </row>
    <row r="23" spans="1:11" x14ac:dyDescent="0.15">
      <c r="A23" s="7"/>
      <c r="B23" s="7"/>
      <c r="C23" s="7"/>
      <c r="D23" s="7"/>
      <c r="E23" s="7"/>
      <c r="G23" s="8"/>
    </row>
    <row r="24" spans="1:11" x14ac:dyDescent="0.15">
      <c r="A24" s="7"/>
      <c r="B24" s="7"/>
      <c r="C24" s="7"/>
      <c r="D24" s="7"/>
      <c r="E24" s="7"/>
      <c r="G24" s="8"/>
    </row>
    <row r="25" spans="1:11" x14ac:dyDescent="0.15">
      <c r="A25" s="7"/>
      <c r="B25" s="7"/>
      <c r="C25" s="7"/>
      <c r="D25" s="7"/>
      <c r="E25" s="7"/>
      <c r="G25" s="8"/>
    </row>
    <row r="26" spans="1:11" x14ac:dyDescent="0.15">
      <c r="A26" s="9" t="s">
        <v>8</v>
      </c>
      <c r="G26" s="8"/>
    </row>
    <row r="27" spans="1:11" x14ac:dyDescent="0.15">
      <c r="A27" s="6" t="s">
        <v>9</v>
      </c>
      <c r="E27" s="29" t="s">
        <v>44</v>
      </c>
      <c r="F27" s="1">
        <f>+Cálculo!F25</f>
        <v>0</v>
      </c>
      <c r="G27" s="22"/>
      <c r="J27" s="30"/>
    </row>
    <row r="28" spans="1:11" x14ac:dyDescent="0.15">
      <c r="A28" s="6" t="s">
        <v>10</v>
      </c>
      <c r="E28" s="29" t="s">
        <v>45</v>
      </c>
      <c r="F28" s="1">
        <f>+Cálculo!F26</f>
        <v>0</v>
      </c>
      <c r="G28" s="31"/>
      <c r="H28" s="23"/>
      <c r="I28" s="32"/>
      <c r="J28" s="32"/>
    </row>
    <row r="29" spans="1:11" x14ac:dyDescent="0.15">
      <c r="A29" s="6" t="s">
        <v>11</v>
      </c>
      <c r="F29" s="2">
        <f>+Cálculo!F27</f>
        <v>1</v>
      </c>
      <c r="G29" s="8"/>
      <c r="H29" s="30"/>
      <c r="J29" s="23"/>
      <c r="K29" s="32"/>
    </row>
    <row r="30" spans="1:11" x14ac:dyDescent="0.15">
      <c r="A30" s="6" t="s">
        <v>12</v>
      </c>
      <c r="F30" s="2">
        <f>+Cálculo!F28</f>
        <v>0</v>
      </c>
      <c r="G30" s="8"/>
      <c r="H30" s="23"/>
    </row>
    <row r="31" spans="1:11" x14ac:dyDescent="0.15">
      <c r="A31" s="6" t="s">
        <v>13</v>
      </c>
      <c r="F31" s="2">
        <f>+Cálculo!F29</f>
        <v>0</v>
      </c>
      <c r="G31" s="8"/>
    </row>
    <row r="32" spans="1:11" x14ac:dyDescent="0.15">
      <c r="E32" s="29"/>
      <c r="F32" s="32"/>
    </row>
    <row r="33" spans="1:8" x14ac:dyDescent="0.15">
      <c r="E33" s="29"/>
      <c r="F33" s="32"/>
    </row>
    <row r="34" spans="1:8" x14ac:dyDescent="0.15">
      <c r="A34" s="29" t="s">
        <v>46</v>
      </c>
      <c r="B34" s="7"/>
      <c r="C34" s="7"/>
      <c r="D34" s="7"/>
      <c r="E34" s="7"/>
    </row>
    <row r="35" spans="1:8" s="35" customFormat="1" x14ac:dyDescent="0.15">
      <c r="A35" s="33" t="s">
        <v>69</v>
      </c>
      <c r="B35" s="34"/>
      <c r="C35" s="34"/>
      <c r="D35" s="40"/>
      <c r="E35" s="40"/>
      <c r="F35" s="41"/>
      <c r="G35" s="41"/>
      <c r="H35" s="41"/>
    </row>
    <row r="36" spans="1:8" x14ac:dyDescent="0.15">
      <c r="A36" s="10"/>
      <c r="B36" s="7"/>
      <c r="C36" s="7"/>
      <c r="D36" s="7"/>
      <c r="E36" s="7"/>
      <c r="G36" s="8"/>
    </row>
    <row r="37" spans="1:8" x14ac:dyDescent="0.15">
      <c r="A37" s="7" t="s">
        <v>14</v>
      </c>
      <c r="B37" s="7"/>
      <c r="C37" s="29" t="s">
        <v>47</v>
      </c>
      <c r="D37" s="12"/>
      <c r="E37" s="36" t="s">
        <v>48</v>
      </c>
      <c r="F37" s="15">
        <f>(((0.25*F27)-(0.0625*F28))/0.9375)</f>
        <v>0</v>
      </c>
      <c r="G37" s="14" t="s">
        <v>49</v>
      </c>
      <c r="H37" s="13"/>
    </row>
    <row r="38" spans="1:8" x14ac:dyDescent="0.15">
      <c r="A38" s="7" t="s">
        <v>15</v>
      </c>
      <c r="B38" s="7"/>
      <c r="C38" s="11" t="s">
        <v>16</v>
      </c>
      <c r="D38" s="16">
        <f>+F29</f>
        <v>1</v>
      </c>
      <c r="E38" s="13"/>
      <c r="F38" s="17">
        <f>+D38*12500</f>
        <v>12500</v>
      </c>
      <c r="G38" s="14"/>
      <c r="H38" s="13"/>
    </row>
    <row r="39" spans="1:8" x14ac:dyDescent="0.15">
      <c r="A39" s="7" t="s">
        <v>17</v>
      </c>
      <c r="B39" s="7"/>
      <c r="C39" s="11" t="s">
        <v>16</v>
      </c>
      <c r="D39" s="16">
        <f>+F30</f>
        <v>0</v>
      </c>
      <c r="E39" s="13"/>
      <c r="F39" s="17">
        <f>+D39*17500</f>
        <v>0</v>
      </c>
      <c r="G39" s="14"/>
      <c r="H39" s="13"/>
    </row>
    <row r="40" spans="1:8" ht="11.25" thickBot="1" x14ac:dyDescent="0.2">
      <c r="A40" s="7" t="s">
        <v>18</v>
      </c>
      <c r="B40" s="7"/>
      <c r="C40" s="11" t="s">
        <v>16</v>
      </c>
      <c r="D40" s="16">
        <f>+F31</f>
        <v>0</v>
      </c>
      <c r="E40" s="13"/>
      <c r="F40" s="17">
        <f>+D40*20000</f>
        <v>0</v>
      </c>
      <c r="G40" s="13" t="s">
        <v>19</v>
      </c>
      <c r="H40" s="18">
        <f>SUM(F38:F40)</f>
        <v>12500</v>
      </c>
    </row>
    <row r="41" spans="1:8" ht="11.25" thickBot="1" x14ac:dyDescent="0.2">
      <c r="A41" s="7" t="s">
        <v>20</v>
      </c>
      <c r="B41" s="7"/>
      <c r="C41" s="7"/>
      <c r="D41" s="13"/>
      <c r="E41" s="12"/>
      <c r="F41" s="19">
        <f>MAX(F37,H40)</f>
        <v>12500</v>
      </c>
      <c r="G41" s="14"/>
      <c r="H41" s="13"/>
    </row>
    <row r="42" spans="1:8" x14ac:dyDescent="0.15">
      <c r="A42" s="7"/>
      <c r="B42" s="7"/>
      <c r="C42" s="7"/>
      <c r="D42" s="12"/>
      <c r="E42" s="12"/>
      <c r="F42" s="13"/>
      <c r="G42" s="14"/>
      <c r="H42" s="13"/>
    </row>
    <row r="43" spans="1:8" x14ac:dyDescent="0.15">
      <c r="A43" s="7"/>
      <c r="B43" s="7"/>
      <c r="C43" s="7"/>
      <c r="D43" s="12"/>
      <c r="E43" s="12"/>
      <c r="F43" s="13"/>
      <c r="G43" s="14"/>
      <c r="H43" s="13"/>
    </row>
    <row r="44" spans="1:8" x14ac:dyDescent="0.15">
      <c r="A44" s="7" t="s">
        <v>25</v>
      </c>
      <c r="B44" s="7"/>
      <c r="C44" s="7"/>
      <c r="D44" s="12"/>
      <c r="E44" s="12"/>
      <c r="F44" s="37">
        <f>+F27</f>
        <v>0</v>
      </c>
      <c r="G44" s="13"/>
      <c r="H44" s="13"/>
    </row>
    <row r="45" spans="1:8" ht="63.75" thickBot="1" x14ac:dyDescent="0.2">
      <c r="A45" s="7" t="s">
        <v>26</v>
      </c>
      <c r="B45" s="7"/>
      <c r="C45" s="7"/>
      <c r="D45" s="12"/>
      <c r="E45" s="36" t="s">
        <v>50</v>
      </c>
      <c r="F45" s="17">
        <f>(((0.25*F28)-(0.0625*F27))/0.9375)</f>
        <v>0</v>
      </c>
      <c r="G45" s="38" t="s">
        <v>70</v>
      </c>
      <c r="H45" s="13"/>
    </row>
    <row r="46" spans="1:8" ht="11.25" thickBot="1" x14ac:dyDescent="0.2">
      <c r="A46" s="7" t="s">
        <v>27</v>
      </c>
      <c r="B46" s="7"/>
      <c r="C46" s="7"/>
      <c r="D46" s="12"/>
      <c r="F46" s="20">
        <f>+F44-F45</f>
        <v>0</v>
      </c>
      <c r="G46" s="13"/>
      <c r="H46" s="13"/>
    </row>
    <row r="47" spans="1:8" ht="11.25" thickBot="1" x14ac:dyDescent="0.2">
      <c r="A47" s="7" t="s">
        <v>28</v>
      </c>
      <c r="B47" s="7"/>
      <c r="C47" s="7"/>
      <c r="D47" s="12"/>
      <c r="E47" s="12"/>
      <c r="F47" s="19">
        <f>+F46*0.25</f>
        <v>0</v>
      </c>
      <c r="G47" s="39">
        <f>+F47-F37</f>
        <v>0</v>
      </c>
      <c r="H47" s="13"/>
    </row>
    <row r="48" spans="1:8" x14ac:dyDescent="0.15">
      <c r="A48" s="7"/>
      <c r="B48" s="7"/>
      <c r="C48" s="7"/>
      <c r="D48" s="12"/>
      <c r="E48" s="12"/>
      <c r="F48" s="13"/>
      <c r="G48" s="13"/>
      <c r="H48" s="13"/>
    </row>
    <row r="49" spans="1:8" s="35" customFormat="1" x14ac:dyDescent="0.15">
      <c r="A49" s="33" t="s">
        <v>71</v>
      </c>
      <c r="B49" s="34"/>
      <c r="C49" s="34"/>
      <c r="D49" s="40"/>
      <c r="E49" s="40"/>
      <c r="F49" s="41"/>
      <c r="G49" s="41"/>
      <c r="H49" s="41"/>
    </row>
    <row r="50" spans="1:8" x14ac:dyDescent="0.15">
      <c r="A50" s="10"/>
      <c r="B50" s="7"/>
      <c r="C50" s="7"/>
      <c r="D50" s="12"/>
      <c r="E50" s="12"/>
      <c r="F50" s="13"/>
      <c r="G50" s="13"/>
      <c r="H50" s="13"/>
    </row>
    <row r="51" spans="1:8" x14ac:dyDescent="0.15">
      <c r="A51" s="7" t="s">
        <v>14</v>
      </c>
      <c r="B51" s="7"/>
      <c r="C51" s="7"/>
      <c r="D51" s="12"/>
      <c r="E51" s="36" t="s">
        <v>51</v>
      </c>
      <c r="F51" s="15">
        <f>(2602764.23+(0.25*F27)-(0.075*F28)-2168970.19)/0.925</f>
        <v>468966.52972972975</v>
      </c>
      <c r="G51" s="13"/>
      <c r="H51" s="13"/>
    </row>
    <row r="52" spans="1:8" x14ac:dyDescent="0.15">
      <c r="A52" s="7" t="s">
        <v>15</v>
      </c>
      <c r="B52" s="7"/>
      <c r="C52" s="11" t="s">
        <v>16</v>
      </c>
      <c r="D52" s="16">
        <f>+F29</f>
        <v>1</v>
      </c>
      <c r="E52" s="13"/>
      <c r="F52" s="17">
        <f>+D52*12500</f>
        <v>12500</v>
      </c>
      <c r="G52" s="13"/>
      <c r="H52" s="13"/>
    </row>
    <row r="53" spans="1:8" x14ac:dyDescent="0.15">
      <c r="A53" s="7" t="s">
        <v>17</v>
      </c>
      <c r="B53" s="7"/>
      <c r="C53" s="11" t="s">
        <v>16</v>
      </c>
      <c r="D53" s="16">
        <f>+F30</f>
        <v>0</v>
      </c>
      <c r="E53" s="13"/>
      <c r="F53" s="17">
        <f>+D53*17500</f>
        <v>0</v>
      </c>
      <c r="G53" s="14"/>
      <c r="H53" s="13"/>
    </row>
    <row r="54" spans="1:8" ht="11.25" thickBot="1" x14ac:dyDescent="0.2">
      <c r="A54" s="7" t="s">
        <v>18</v>
      </c>
      <c r="B54" s="7"/>
      <c r="C54" s="11" t="s">
        <v>16</v>
      </c>
      <c r="D54" s="16">
        <f>+F31</f>
        <v>0</v>
      </c>
      <c r="E54" s="13"/>
      <c r="F54" s="17">
        <f>+D54*20000</f>
        <v>0</v>
      </c>
      <c r="G54" s="13" t="s">
        <v>19</v>
      </c>
      <c r="H54" s="18">
        <f>SUM(F52:F54)</f>
        <v>12500</v>
      </c>
    </row>
    <row r="55" spans="1:8" ht="11.25" thickBot="1" x14ac:dyDescent="0.2">
      <c r="A55" s="7" t="s">
        <v>20</v>
      </c>
      <c r="B55" s="7"/>
      <c r="C55" s="7"/>
      <c r="D55" s="13"/>
      <c r="E55" s="12"/>
      <c r="F55" s="19">
        <f>MAX(F51,HF54)</f>
        <v>468966.52972972975</v>
      </c>
      <c r="G55" s="13"/>
      <c r="H55" s="13"/>
    </row>
    <row r="56" spans="1:8" x14ac:dyDescent="0.15">
      <c r="A56" s="7"/>
      <c r="B56" s="7"/>
      <c r="C56" s="7"/>
      <c r="D56" s="12"/>
      <c r="E56" s="12"/>
      <c r="F56" s="91"/>
      <c r="G56" s="13"/>
      <c r="H56" s="13"/>
    </row>
    <row r="57" spans="1:8" x14ac:dyDescent="0.15">
      <c r="A57" s="7"/>
      <c r="B57" s="7"/>
      <c r="C57" s="7"/>
      <c r="D57" s="12"/>
      <c r="E57" s="12"/>
      <c r="F57" s="13"/>
      <c r="G57" s="13"/>
      <c r="H57" s="13"/>
    </row>
    <row r="58" spans="1:8" x14ac:dyDescent="0.15">
      <c r="A58" s="7" t="s">
        <v>25</v>
      </c>
      <c r="B58" s="7"/>
      <c r="C58" s="7"/>
      <c r="D58" s="12"/>
      <c r="E58" s="12"/>
      <c r="F58" s="15">
        <f>+F27</f>
        <v>0</v>
      </c>
      <c r="G58" s="13"/>
      <c r="H58" s="13"/>
    </row>
    <row r="59" spans="1:8" ht="11.25" thickBot="1" x14ac:dyDescent="0.2">
      <c r="A59" s="7" t="s">
        <v>26</v>
      </c>
      <c r="B59" s="7"/>
      <c r="C59" s="7"/>
      <c r="D59" s="12"/>
      <c r="E59" s="36" t="s">
        <v>52</v>
      </c>
      <c r="F59" s="17">
        <f>(8675880.77+(0.3*F28)-(0.075*F27)-10411056.92)/0.925</f>
        <v>-1875866.1081081084</v>
      </c>
      <c r="G59" s="39"/>
      <c r="H59" s="13"/>
    </row>
    <row r="60" spans="1:8" ht="11.25" thickBot="1" x14ac:dyDescent="0.2">
      <c r="A60" s="7" t="s">
        <v>27</v>
      </c>
      <c r="B60" s="7"/>
      <c r="C60" s="7"/>
      <c r="D60" s="12"/>
      <c r="E60" s="12"/>
      <c r="F60" s="20">
        <f>+F58-F59</f>
        <v>1875866.1081081084</v>
      </c>
      <c r="G60" s="13"/>
      <c r="H60" s="13"/>
    </row>
    <row r="61" spans="1:8" ht="11.25" thickBot="1" x14ac:dyDescent="0.2">
      <c r="A61" s="7" t="s">
        <v>28</v>
      </c>
      <c r="B61" s="7"/>
      <c r="C61" s="7"/>
      <c r="D61" s="12"/>
      <c r="E61" s="12"/>
      <c r="F61" s="19">
        <f>+F60*0.25</f>
        <v>468966.5270270271</v>
      </c>
      <c r="G61" s="13"/>
      <c r="H61" s="13"/>
    </row>
    <row r="62" spans="1:8" x14ac:dyDescent="0.15">
      <c r="D62" s="13"/>
      <c r="E62" s="13"/>
      <c r="F62" s="13"/>
      <c r="G62" s="13"/>
      <c r="H62" s="13"/>
    </row>
    <row r="63" spans="1:8" s="35" customFormat="1" x14ac:dyDescent="0.15">
      <c r="A63" s="33" t="s">
        <v>72</v>
      </c>
      <c r="B63" s="34"/>
      <c r="C63" s="34"/>
      <c r="D63" s="40"/>
      <c r="E63" s="40"/>
      <c r="F63" s="41"/>
      <c r="G63" s="41"/>
      <c r="H63" s="41"/>
    </row>
    <row r="64" spans="1:8" x14ac:dyDescent="0.15">
      <c r="A64" s="10"/>
      <c r="B64" s="7"/>
      <c r="C64" s="7"/>
      <c r="D64" s="12"/>
      <c r="E64" s="12"/>
      <c r="F64" s="13"/>
      <c r="G64" s="95"/>
      <c r="H64" s="13"/>
    </row>
    <row r="65" spans="1:8" x14ac:dyDescent="0.15">
      <c r="A65" s="7" t="s">
        <v>14</v>
      </c>
      <c r="B65" s="7"/>
      <c r="C65" s="7"/>
      <c r="D65" s="12"/>
      <c r="E65" s="36" t="s">
        <v>53</v>
      </c>
      <c r="F65" s="15">
        <f>(30365582.69+(0.25*F27)-(0.0875*F28)-25593848.27)/0.9125</f>
        <v>5229297.9945205497</v>
      </c>
      <c r="G65" s="13"/>
      <c r="H65" s="13"/>
    </row>
    <row r="66" spans="1:8" x14ac:dyDescent="0.15">
      <c r="A66" s="7" t="s">
        <v>15</v>
      </c>
      <c r="B66" s="7"/>
      <c r="C66" s="11" t="s">
        <v>16</v>
      </c>
      <c r="D66" s="16">
        <f>+F29</f>
        <v>1</v>
      </c>
      <c r="E66" s="13"/>
      <c r="F66" s="17">
        <f>+D66*12500</f>
        <v>12500</v>
      </c>
      <c r="G66" s="13"/>
      <c r="H66" s="13"/>
    </row>
    <row r="67" spans="1:8" x14ac:dyDescent="0.15">
      <c r="A67" s="7" t="s">
        <v>17</v>
      </c>
      <c r="B67" s="7"/>
      <c r="C67" s="11" t="s">
        <v>16</v>
      </c>
      <c r="D67" s="16">
        <f>+F30</f>
        <v>0</v>
      </c>
      <c r="E67" s="13"/>
      <c r="F67" s="17">
        <f>+D67*17500</f>
        <v>0</v>
      </c>
      <c r="G67" s="14"/>
      <c r="H67" s="13"/>
    </row>
    <row r="68" spans="1:8" ht="11.25" thickBot="1" x14ac:dyDescent="0.2">
      <c r="A68" s="7" t="s">
        <v>18</v>
      </c>
      <c r="B68" s="7"/>
      <c r="C68" s="11" t="s">
        <v>16</v>
      </c>
      <c r="D68" s="16">
        <f>+F31</f>
        <v>0</v>
      </c>
      <c r="E68" s="13"/>
      <c r="F68" s="17">
        <f>+D68*20000</f>
        <v>0</v>
      </c>
      <c r="G68" s="13" t="s">
        <v>19</v>
      </c>
      <c r="H68" s="18">
        <f>SUM(F66:F68)</f>
        <v>12500</v>
      </c>
    </row>
    <row r="69" spans="1:8" ht="11.25" thickBot="1" x14ac:dyDescent="0.2">
      <c r="A69" s="7" t="s">
        <v>20</v>
      </c>
      <c r="B69" s="7"/>
      <c r="C69" s="7"/>
      <c r="D69" s="13"/>
      <c r="E69" s="12"/>
      <c r="F69" s="19">
        <f>MAX(F65,H68)</f>
        <v>5229297.9945205497</v>
      </c>
      <c r="G69" s="13"/>
      <c r="H69" s="13"/>
    </row>
    <row r="70" spans="1:8" x14ac:dyDescent="0.15">
      <c r="A70" s="7"/>
      <c r="B70" s="7"/>
      <c r="C70" s="7"/>
      <c r="D70" s="12"/>
      <c r="E70" s="12"/>
      <c r="F70" s="13"/>
      <c r="G70" s="13"/>
      <c r="H70" s="13"/>
    </row>
    <row r="71" spans="1:8" x14ac:dyDescent="0.15">
      <c r="A71" s="7"/>
      <c r="B71" s="7"/>
      <c r="C71" s="7"/>
      <c r="D71" s="12"/>
      <c r="E71" s="12"/>
      <c r="F71" s="13"/>
      <c r="G71" s="13"/>
      <c r="H71" s="13"/>
    </row>
    <row r="72" spans="1:8" x14ac:dyDescent="0.15">
      <c r="A72" s="7" t="s">
        <v>25</v>
      </c>
      <c r="B72" s="7"/>
      <c r="C72" s="7"/>
      <c r="D72" s="12"/>
      <c r="E72" s="12"/>
      <c r="F72" s="15">
        <f>+F27</f>
        <v>0</v>
      </c>
      <c r="G72" s="13"/>
      <c r="H72" s="13"/>
    </row>
    <row r="73" spans="1:8" ht="11.25" thickBot="1" x14ac:dyDescent="0.2">
      <c r="A73" s="7" t="s">
        <v>26</v>
      </c>
      <c r="B73" s="7"/>
      <c r="C73" s="7"/>
      <c r="D73" s="12"/>
      <c r="E73" s="36" t="s">
        <v>54</v>
      </c>
      <c r="F73" s="17">
        <f>(102375393.08+(0.35*F28)-(0.0875*F27)-121462330.77)/0.9125</f>
        <v>-20917191.989041094</v>
      </c>
      <c r="G73" s="13"/>
      <c r="H73" s="13"/>
    </row>
    <row r="74" spans="1:8" ht="11.25" thickBot="1" x14ac:dyDescent="0.2">
      <c r="A74" s="7" t="s">
        <v>27</v>
      </c>
      <c r="B74" s="7"/>
      <c r="C74" s="7"/>
      <c r="D74" s="12"/>
      <c r="E74" s="12"/>
      <c r="F74" s="20">
        <f>+F72-F73</f>
        <v>20917191.989041094</v>
      </c>
      <c r="G74" s="13"/>
      <c r="H74" s="13"/>
    </row>
    <row r="75" spans="1:8" ht="11.25" thickBot="1" x14ac:dyDescent="0.2">
      <c r="A75" s="7" t="s">
        <v>28</v>
      </c>
      <c r="B75" s="7"/>
      <c r="C75" s="7"/>
      <c r="D75" s="12"/>
      <c r="E75" s="12"/>
      <c r="F75" s="19">
        <f>+F74*0.25</f>
        <v>5229297.9972602734</v>
      </c>
      <c r="G75" s="13"/>
      <c r="H75" s="13"/>
    </row>
    <row r="78" spans="1:8" x14ac:dyDescent="0.15">
      <c r="A78" s="29" t="s">
        <v>55</v>
      </c>
      <c r="B78" s="6" t="s">
        <v>56</v>
      </c>
      <c r="C78" s="6" t="s">
        <v>57</v>
      </c>
      <c r="E78" s="35" t="s">
        <v>58</v>
      </c>
    </row>
    <row r="79" spans="1:8" x14ac:dyDescent="0.15">
      <c r="A79" s="6" t="str">
        <f>+A35</f>
        <v>1er. Tramo (Resultado Impositivo hasta $ 34.703.523,08)</v>
      </c>
      <c r="B79" s="30">
        <f>+F28</f>
        <v>0</v>
      </c>
      <c r="C79" s="30">
        <f>+F41</f>
        <v>12500</v>
      </c>
      <c r="E79" s="42">
        <f>+B79-C79</f>
        <v>-12500</v>
      </c>
    </row>
    <row r="80" spans="1:8" x14ac:dyDescent="0.15">
      <c r="A80" s="6" t="str">
        <f>+A49</f>
        <v>2do. Tramo (Resultado Impositivo hasta $347.035.230,79)</v>
      </c>
      <c r="B80" s="30">
        <f>+F28</f>
        <v>0</v>
      </c>
      <c r="C80" s="30">
        <f>+F55</f>
        <v>468966.52972972975</v>
      </c>
      <c r="E80" s="42">
        <f t="shared" ref="E80:E81" si="0">+B80-C80</f>
        <v>-468966.52972972975</v>
      </c>
    </row>
    <row r="81" spans="1:5" ht="11.25" thickBot="1" x14ac:dyDescent="0.2">
      <c r="A81" s="6" t="str">
        <f>+A63</f>
        <v>3er. Tramo (Resultado Impositivo mayor a $ 347.035.230,79 en adelante)</v>
      </c>
      <c r="B81" s="30">
        <f>+F28</f>
        <v>0</v>
      </c>
      <c r="C81" s="30">
        <f>+F69</f>
        <v>5229297.9945205497</v>
      </c>
      <c r="E81" s="42">
        <f t="shared" si="0"/>
        <v>-5229297.9945205497</v>
      </c>
    </row>
    <row r="82" spans="1:5" ht="11.25" thickBot="1" x14ac:dyDescent="0.2">
      <c r="C82" s="98">
        <f>MIN(C79,C80,C81)</f>
        <v>12500</v>
      </c>
      <c r="E82" s="98">
        <f>MAX(E79,E80,E81)</f>
        <v>-12500</v>
      </c>
    </row>
    <row r="83" spans="1:5" x14ac:dyDescent="0.15">
      <c r="B83" s="82" t="s">
        <v>73</v>
      </c>
    </row>
    <row r="84" spans="1:5" x14ac:dyDescent="0.15">
      <c r="B84" s="82" t="s">
        <v>74</v>
      </c>
    </row>
  </sheetData>
  <dataValidations count="1">
    <dataValidation type="list" errorStyle="warning" allowBlank="1" showInputMessage="1" showErrorMessage="1" errorTitle="Cantidad de Perceptores" error="Debe seleccionar un número." sqref="F29:F31"/>
  </dataValidations>
  <pageMargins left="0.25" right="0.25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E9"/>
  <sheetViews>
    <sheetView workbookViewId="0">
      <selection activeCell="L28" sqref="L28"/>
    </sheetView>
  </sheetViews>
  <sheetFormatPr baseColWidth="10" defaultRowHeight="15" x14ac:dyDescent="0.25"/>
  <cols>
    <col min="1" max="1" width="14.42578125" customWidth="1"/>
    <col min="2" max="2" width="15.42578125" customWidth="1"/>
    <col min="3" max="3" width="17" customWidth="1"/>
    <col min="5" max="5" width="13.85546875" customWidth="1"/>
  </cols>
  <sheetData>
    <row r="2" spans="1:5" ht="15.75" thickBot="1" x14ac:dyDescent="0.3">
      <c r="A2" s="101" t="s">
        <v>67</v>
      </c>
      <c r="B2" s="101"/>
      <c r="C2" s="101"/>
      <c r="D2" s="101"/>
      <c r="E2" s="101"/>
    </row>
    <row r="3" spans="1:5" ht="30.75" customHeight="1" thickTop="1" thickBot="1" x14ac:dyDescent="0.3">
      <c r="A3" s="100" t="s">
        <v>35</v>
      </c>
      <c r="B3" s="100"/>
      <c r="C3" s="100" t="s">
        <v>65</v>
      </c>
      <c r="D3" s="100" t="s">
        <v>39</v>
      </c>
      <c r="E3" s="100" t="s">
        <v>40</v>
      </c>
    </row>
    <row r="4" spans="1:5" ht="16.5" thickTop="1" thickBot="1" x14ac:dyDescent="0.3">
      <c r="A4" s="78" t="s">
        <v>64</v>
      </c>
      <c r="B4" s="78" t="s">
        <v>37</v>
      </c>
      <c r="C4" s="100"/>
      <c r="D4" s="100"/>
      <c r="E4" s="100"/>
    </row>
    <row r="5" spans="1:5" ht="16.5" thickTop="1" thickBot="1" x14ac:dyDescent="0.3">
      <c r="A5" s="79">
        <v>0</v>
      </c>
      <c r="B5" s="79">
        <v>34703523.079999998</v>
      </c>
      <c r="C5" s="79">
        <v>0</v>
      </c>
      <c r="D5" s="80">
        <v>0.25</v>
      </c>
      <c r="E5" s="79">
        <v>0</v>
      </c>
    </row>
    <row r="6" spans="1:5" ht="16.5" thickTop="1" thickBot="1" x14ac:dyDescent="0.3">
      <c r="A6" s="79">
        <f>+B5</f>
        <v>34703523.079999998</v>
      </c>
      <c r="B6" s="79">
        <v>347035230.79000002</v>
      </c>
      <c r="C6" s="79">
        <v>8675880.7699999996</v>
      </c>
      <c r="D6" s="80">
        <v>0.3</v>
      </c>
      <c r="E6" s="79">
        <f>+B5</f>
        <v>34703523.079999998</v>
      </c>
    </row>
    <row r="7" spans="1:5" ht="16.5" thickTop="1" thickBot="1" x14ac:dyDescent="0.3">
      <c r="A7" s="79">
        <f>+B6</f>
        <v>347035230.79000002</v>
      </c>
      <c r="B7" s="81" t="s">
        <v>66</v>
      </c>
      <c r="C7" s="87" t="s">
        <v>68</v>
      </c>
      <c r="D7" s="80">
        <v>0.35</v>
      </c>
      <c r="E7" s="79">
        <f>+A7</f>
        <v>347035230.79000002</v>
      </c>
    </row>
    <row r="8" spans="1:5" ht="15.75" thickTop="1" x14ac:dyDescent="0.25"/>
    <row r="9" spans="1:5" ht="57" customHeight="1" x14ac:dyDescent="0.25"/>
  </sheetData>
  <mergeCells count="5">
    <mergeCell ref="A3:B3"/>
    <mergeCell ref="C3:C4"/>
    <mergeCell ref="D3:D4"/>
    <mergeCell ref="E3:E4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9"/>
  <sheetViews>
    <sheetView workbookViewId="0">
      <selection activeCell="D8" sqref="D8:E9"/>
    </sheetView>
  </sheetViews>
  <sheetFormatPr baseColWidth="10" defaultRowHeight="15" x14ac:dyDescent="0.25"/>
  <cols>
    <col min="1" max="1" width="16.140625" customWidth="1"/>
    <col min="2" max="2" width="5" bestFit="1" customWidth="1"/>
    <col min="3" max="3" width="15.28515625" bestFit="1" customWidth="1"/>
    <col min="4" max="4" width="5" bestFit="1" customWidth="1"/>
    <col min="5" max="5" width="13.42578125" customWidth="1"/>
    <col min="6" max="6" width="11.42578125" customWidth="1"/>
    <col min="7" max="7" width="15.28515625" bestFit="1" customWidth="1"/>
    <col min="8" max="8" width="15.28515625" customWidth="1"/>
    <col min="9" max="9" width="17.42578125" customWidth="1"/>
    <col min="10" max="10" width="8.28515625" customWidth="1"/>
    <col min="11" max="11" width="19.42578125" customWidth="1"/>
  </cols>
  <sheetData>
    <row r="1" spans="1:11" ht="15.75" thickBot="1" x14ac:dyDescent="0.3">
      <c r="A1" s="28" t="s">
        <v>42</v>
      </c>
      <c r="C1" s="28"/>
      <c r="E1" s="28"/>
      <c r="G1" s="102" t="s">
        <v>35</v>
      </c>
      <c r="H1" s="102"/>
      <c r="I1" s="102" t="s">
        <v>38</v>
      </c>
      <c r="J1" s="102" t="s">
        <v>39</v>
      </c>
      <c r="K1" s="102" t="s">
        <v>40</v>
      </c>
    </row>
    <row r="2" spans="1:11" ht="15.75" thickBot="1" x14ac:dyDescent="0.3">
      <c r="A2" s="28"/>
      <c r="C2" s="28"/>
      <c r="E2" s="28"/>
      <c r="G2" s="83" t="s">
        <v>36</v>
      </c>
      <c r="H2" s="83" t="s">
        <v>37</v>
      </c>
      <c r="I2" s="102"/>
      <c r="J2" s="102"/>
      <c r="K2" s="102"/>
    </row>
    <row r="3" spans="1:11" ht="16.5" thickTop="1" thickBot="1" x14ac:dyDescent="0.3">
      <c r="A3" s="92">
        <f>+H3</f>
        <v>34703523.079999998</v>
      </c>
      <c r="B3">
        <v>0.3</v>
      </c>
      <c r="C3" s="92">
        <f>+A3*B3</f>
        <v>10411056.923999999</v>
      </c>
      <c r="D3" s="104">
        <v>0.25</v>
      </c>
      <c r="E3" s="105">
        <f>+C3*D3</f>
        <v>2602764.2309999997</v>
      </c>
      <c r="G3" s="84">
        <v>0</v>
      </c>
      <c r="H3" s="79">
        <v>34703523.079999998</v>
      </c>
      <c r="I3" s="84">
        <v>0</v>
      </c>
      <c r="J3" s="85">
        <v>0.25</v>
      </c>
      <c r="K3" s="84">
        <v>0</v>
      </c>
    </row>
    <row r="4" spans="1:11" ht="16.5" thickTop="1" thickBot="1" x14ac:dyDescent="0.3">
      <c r="A4" s="92">
        <f>+I4</f>
        <v>8675880.7699999996</v>
      </c>
      <c r="C4" s="92"/>
      <c r="D4" s="104">
        <v>0.25</v>
      </c>
      <c r="E4" s="105">
        <f>+A4*D4</f>
        <v>2168970.1924999999</v>
      </c>
      <c r="G4" s="93">
        <f>+H3</f>
        <v>34703523.079999998</v>
      </c>
      <c r="H4" s="79">
        <v>347035230.79000002</v>
      </c>
      <c r="I4" s="79">
        <v>8675880.7699999996</v>
      </c>
      <c r="J4" s="85">
        <v>0.3</v>
      </c>
      <c r="K4" s="94">
        <f>+G4</f>
        <v>34703523.079999998</v>
      </c>
    </row>
    <row r="5" spans="1:11" ht="16.5" thickTop="1" thickBot="1" x14ac:dyDescent="0.3">
      <c r="A5" s="28"/>
      <c r="C5" s="28"/>
      <c r="E5" s="28"/>
      <c r="G5" s="93">
        <f>+H4</f>
        <v>347035230.79000002</v>
      </c>
      <c r="H5" s="86" t="s">
        <v>41</v>
      </c>
      <c r="I5" s="79">
        <v>102375393.08</v>
      </c>
      <c r="J5" s="85">
        <v>0.35</v>
      </c>
      <c r="K5" s="94">
        <f>+G5</f>
        <v>347035230.79000002</v>
      </c>
    </row>
    <row r="6" spans="1:11" x14ac:dyDescent="0.25">
      <c r="A6" s="28" t="s">
        <v>43</v>
      </c>
      <c r="C6" s="28"/>
      <c r="E6" s="28"/>
    </row>
    <row r="7" spans="1:11" x14ac:dyDescent="0.25">
      <c r="A7" s="28"/>
      <c r="C7" s="28"/>
      <c r="E7" s="28"/>
    </row>
    <row r="8" spans="1:11" x14ac:dyDescent="0.25">
      <c r="A8" s="28">
        <f>+H4</f>
        <v>347035230.79000002</v>
      </c>
      <c r="B8">
        <v>0.35</v>
      </c>
      <c r="C8" s="28">
        <f>+A8*B8</f>
        <v>121462330.7765</v>
      </c>
      <c r="D8" s="104">
        <v>0.25</v>
      </c>
      <c r="E8" s="105">
        <f>+C8*D8</f>
        <v>30365582.694125</v>
      </c>
    </row>
    <row r="9" spans="1:11" x14ac:dyDescent="0.25">
      <c r="A9" s="96">
        <f>+I5</f>
        <v>102375393.08</v>
      </c>
      <c r="C9" s="28"/>
      <c r="D9" s="104">
        <v>0.25</v>
      </c>
      <c r="E9" s="105">
        <f>+A9*D9</f>
        <v>25593848.27</v>
      </c>
    </row>
  </sheetData>
  <mergeCells count="4">
    <mergeCell ref="G1:H1"/>
    <mergeCell ref="I1:I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B601"/>
  <sheetViews>
    <sheetView topLeftCell="A19" workbookViewId="0">
      <selection activeCell="G294" sqref="G294"/>
    </sheetView>
  </sheetViews>
  <sheetFormatPr baseColWidth="10" defaultColWidth="11.42578125" defaultRowHeight="15" x14ac:dyDescent="0.25"/>
  <cols>
    <col min="2" max="2" width="11.5703125"/>
  </cols>
  <sheetData>
    <row r="1" spans="2:2" x14ac:dyDescent="0.25">
      <c r="B1" t="s">
        <v>33</v>
      </c>
    </row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  <row r="7" spans="2:2" x14ac:dyDescent="0.25">
      <c r="B7">
        <v>6</v>
      </c>
    </row>
    <row r="8" spans="2:2" x14ac:dyDescent="0.25">
      <c r="B8">
        <v>7</v>
      </c>
    </row>
    <row r="9" spans="2:2" x14ac:dyDescent="0.25">
      <c r="B9">
        <v>8</v>
      </c>
    </row>
    <row r="10" spans="2:2" x14ac:dyDescent="0.25">
      <c r="B10">
        <v>9</v>
      </c>
    </row>
    <row r="11" spans="2:2" x14ac:dyDescent="0.25">
      <c r="B11">
        <v>10</v>
      </c>
    </row>
    <row r="12" spans="2:2" x14ac:dyDescent="0.25">
      <c r="B12">
        <v>11</v>
      </c>
    </row>
    <row r="13" spans="2:2" x14ac:dyDescent="0.25">
      <c r="B13">
        <v>12</v>
      </c>
    </row>
    <row r="14" spans="2:2" x14ac:dyDescent="0.25">
      <c r="B14">
        <v>13</v>
      </c>
    </row>
    <row r="15" spans="2:2" x14ac:dyDescent="0.25">
      <c r="B15">
        <v>14</v>
      </c>
    </row>
    <row r="16" spans="2:2" x14ac:dyDescent="0.25">
      <c r="B16">
        <v>15</v>
      </c>
    </row>
    <row r="17" spans="2:2" x14ac:dyDescent="0.25">
      <c r="B17">
        <v>16</v>
      </c>
    </row>
    <row r="18" spans="2:2" x14ac:dyDescent="0.25">
      <c r="B18">
        <v>17</v>
      </c>
    </row>
    <row r="19" spans="2:2" x14ac:dyDescent="0.25">
      <c r="B19">
        <v>18</v>
      </c>
    </row>
    <row r="20" spans="2:2" x14ac:dyDescent="0.25">
      <c r="B20">
        <v>19</v>
      </c>
    </row>
    <row r="21" spans="2:2" x14ac:dyDescent="0.25">
      <c r="B21">
        <v>20</v>
      </c>
    </row>
    <row r="22" spans="2:2" x14ac:dyDescent="0.25">
      <c r="B22">
        <v>21</v>
      </c>
    </row>
    <row r="23" spans="2:2" x14ac:dyDescent="0.25">
      <c r="B23">
        <v>22</v>
      </c>
    </row>
    <row r="24" spans="2:2" x14ac:dyDescent="0.25">
      <c r="B24">
        <v>23</v>
      </c>
    </row>
    <row r="25" spans="2:2" x14ac:dyDescent="0.2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  <row r="33" spans="2:2" x14ac:dyDescent="0.25">
      <c r="B33">
        <v>32</v>
      </c>
    </row>
    <row r="34" spans="2:2" x14ac:dyDescent="0.25">
      <c r="B34">
        <v>33</v>
      </c>
    </row>
    <row r="35" spans="2:2" x14ac:dyDescent="0.25">
      <c r="B35">
        <v>34</v>
      </c>
    </row>
    <row r="36" spans="2:2" x14ac:dyDescent="0.25">
      <c r="B36">
        <v>35</v>
      </c>
    </row>
    <row r="37" spans="2:2" x14ac:dyDescent="0.25">
      <c r="B37">
        <v>36</v>
      </c>
    </row>
    <row r="38" spans="2:2" x14ac:dyDescent="0.25">
      <c r="B38">
        <v>37</v>
      </c>
    </row>
    <row r="39" spans="2:2" x14ac:dyDescent="0.25">
      <c r="B39">
        <v>38</v>
      </c>
    </row>
    <row r="40" spans="2:2" x14ac:dyDescent="0.25">
      <c r="B40">
        <v>39</v>
      </c>
    </row>
    <row r="41" spans="2:2" x14ac:dyDescent="0.25">
      <c r="B41">
        <v>40</v>
      </c>
    </row>
    <row r="42" spans="2:2" x14ac:dyDescent="0.25">
      <c r="B42">
        <v>41</v>
      </c>
    </row>
    <row r="43" spans="2:2" x14ac:dyDescent="0.25">
      <c r="B43">
        <v>42</v>
      </c>
    </row>
    <row r="44" spans="2:2" x14ac:dyDescent="0.25">
      <c r="B44">
        <v>43</v>
      </c>
    </row>
    <row r="45" spans="2:2" x14ac:dyDescent="0.25">
      <c r="B45">
        <v>44</v>
      </c>
    </row>
    <row r="46" spans="2:2" x14ac:dyDescent="0.25">
      <c r="B46">
        <v>45</v>
      </c>
    </row>
    <row r="47" spans="2:2" x14ac:dyDescent="0.25">
      <c r="B47">
        <v>46</v>
      </c>
    </row>
    <row r="48" spans="2:2" x14ac:dyDescent="0.25">
      <c r="B48">
        <v>47</v>
      </c>
    </row>
    <row r="49" spans="2:2" x14ac:dyDescent="0.25">
      <c r="B49">
        <v>48</v>
      </c>
    </row>
    <row r="50" spans="2:2" x14ac:dyDescent="0.25">
      <c r="B50">
        <v>49</v>
      </c>
    </row>
    <row r="51" spans="2:2" x14ac:dyDescent="0.25">
      <c r="B51">
        <v>50</v>
      </c>
    </row>
    <row r="52" spans="2:2" x14ac:dyDescent="0.25">
      <c r="B52">
        <v>51</v>
      </c>
    </row>
    <row r="53" spans="2:2" x14ac:dyDescent="0.25">
      <c r="B53">
        <v>52</v>
      </c>
    </row>
    <row r="54" spans="2:2" x14ac:dyDescent="0.25">
      <c r="B54">
        <v>53</v>
      </c>
    </row>
    <row r="55" spans="2:2" x14ac:dyDescent="0.25">
      <c r="B55">
        <v>54</v>
      </c>
    </row>
    <row r="56" spans="2:2" x14ac:dyDescent="0.25">
      <c r="B56">
        <v>55</v>
      </c>
    </row>
    <row r="57" spans="2:2" x14ac:dyDescent="0.25">
      <c r="B57">
        <v>56</v>
      </c>
    </row>
    <row r="58" spans="2:2" x14ac:dyDescent="0.25">
      <c r="B58">
        <v>57</v>
      </c>
    </row>
    <row r="59" spans="2:2" x14ac:dyDescent="0.25">
      <c r="B59">
        <v>58</v>
      </c>
    </row>
    <row r="60" spans="2:2" x14ac:dyDescent="0.25">
      <c r="B60">
        <v>59</v>
      </c>
    </row>
    <row r="61" spans="2:2" x14ac:dyDescent="0.25">
      <c r="B61">
        <v>60</v>
      </c>
    </row>
    <row r="62" spans="2:2" x14ac:dyDescent="0.25">
      <c r="B62">
        <v>61</v>
      </c>
    </row>
    <row r="63" spans="2:2" x14ac:dyDescent="0.25">
      <c r="B63">
        <v>62</v>
      </c>
    </row>
    <row r="64" spans="2:2" x14ac:dyDescent="0.25">
      <c r="B64">
        <v>63</v>
      </c>
    </row>
    <row r="65" spans="2:2" x14ac:dyDescent="0.25">
      <c r="B65">
        <v>64</v>
      </c>
    </row>
    <row r="66" spans="2:2" x14ac:dyDescent="0.25">
      <c r="B66">
        <v>65</v>
      </c>
    </row>
    <row r="67" spans="2:2" x14ac:dyDescent="0.25">
      <c r="B67">
        <v>66</v>
      </c>
    </row>
    <row r="68" spans="2:2" x14ac:dyDescent="0.25">
      <c r="B68">
        <v>67</v>
      </c>
    </row>
    <row r="69" spans="2:2" x14ac:dyDescent="0.25">
      <c r="B69">
        <v>68</v>
      </c>
    </row>
    <row r="70" spans="2:2" x14ac:dyDescent="0.25">
      <c r="B70">
        <v>69</v>
      </c>
    </row>
    <row r="71" spans="2:2" x14ac:dyDescent="0.25">
      <c r="B71">
        <v>70</v>
      </c>
    </row>
    <row r="72" spans="2:2" x14ac:dyDescent="0.25">
      <c r="B72">
        <v>71</v>
      </c>
    </row>
    <row r="73" spans="2:2" x14ac:dyDescent="0.25">
      <c r="B73">
        <v>72</v>
      </c>
    </row>
    <row r="74" spans="2:2" x14ac:dyDescent="0.25">
      <c r="B74">
        <v>73</v>
      </c>
    </row>
    <row r="75" spans="2:2" x14ac:dyDescent="0.25">
      <c r="B75">
        <v>74</v>
      </c>
    </row>
    <row r="76" spans="2:2" x14ac:dyDescent="0.25">
      <c r="B76">
        <v>75</v>
      </c>
    </row>
    <row r="77" spans="2:2" x14ac:dyDescent="0.25">
      <c r="B77">
        <v>76</v>
      </c>
    </row>
    <row r="78" spans="2:2" x14ac:dyDescent="0.25">
      <c r="B78">
        <v>77</v>
      </c>
    </row>
    <row r="79" spans="2:2" x14ac:dyDescent="0.25">
      <c r="B79">
        <v>78</v>
      </c>
    </row>
    <row r="80" spans="2:2" x14ac:dyDescent="0.25">
      <c r="B80">
        <v>79</v>
      </c>
    </row>
    <row r="81" spans="2:2" x14ac:dyDescent="0.25">
      <c r="B81">
        <v>80</v>
      </c>
    </row>
    <row r="82" spans="2:2" x14ac:dyDescent="0.25">
      <c r="B82">
        <v>81</v>
      </c>
    </row>
    <row r="83" spans="2:2" x14ac:dyDescent="0.25">
      <c r="B83">
        <v>82</v>
      </c>
    </row>
    <row r="84" spans="2:2" x14ac:dyDescent="0.25">
      <c r="B84">
        <v>83</v>
      </c>
    </row>
    <row r="85" spans="2:2" x14ac:dyDescent="0.25">
      <c r="B85">
        <v>84</v>
      </c>
    </row>
    <row r="86" spans="2:2" x14ac:dyDescent="0.25">
      <c r="B86">
        <v>85</v>
      </c>
    </row>
    <row r="87" spans="2:2" x14ac:dyDescent="0.25">
      <c r="B87">
        <v>86</v>
      </c>
    </row>
    <row r="88" spans="2:2" x14ac:dyDescent="0.25">
      <c r="B88">
        <v>87</v>
      </c>
    </row>
    <row r="89" spans="2:2" x14ac:dyDescent="0.25">
      <c r="B89">
        <v>88</v>
      </c>
    </row>
    <row r="90" spans="2:2" x14ac:dyDescent="0.25">
      <c r="B90">
        <v>89</v>
      </c>
    </row>
    <row r="91" spans="2:2" x14ac:dyDescent="0.25">
      <c r="B91">
        <v>90</v>
      </c>
    </row>
    <row r="92" spans="2:2" x14ac:dyDescent="0.25">
      <c r="B92">
        <v>91</v>
      </c>
    </row>
    <row r="93" spans="2:2" x14ac:dyDescent="0.25">
      <c r="B93">
        <v>92</v>
      </c>
    </row>
    <row r="94" spans="2:2" x14ac:dyDescent="0.25">
      <c r="B94">
        <v>93</v>
      </c>
    </row>
    <row r="95" spans="2:2" x14ac:dyDescent="0.25">
      <c r="B95">
        <v>94</v>
      </c>
    </row>
    <row r="96" spans="2:2" x14ac:dyDescent="0.25">
      <c r="B96">
        <v>95</v>
      </c>
    </row>
    <row r="97" spans="2:2" x14ac:dyDescent="0.25">
      <c r="B97">
        <v>96</v>
      </c>
    </row>
    <row r="98" spans="2:2" x14ac:dyDescent="0.25">
      <c r="B98">
        <v>97</v>
      </c>
    </row>
    <row r="99" spans="2:2" x14ac:dyDescent="0.25">
      <c r="B99">
        <v>98</v>
      </c>
    </row>
    <row r="100" spans="2:2" x14ac:dyDescent="0.25">
      <c r="B100">
        <v>99</v>
      </c>
    </row>
    <row r="101" spans="2:2" x14ac:dyDescent="0.25">
      <c r="B101">
        <v>100</v>
      </c>
    </row>
    <row r="102" spans="2:2" x14ac:dyDescent="0.25">
      <c r="B102">
        <v>101</v>
      </c>
    </row>
    <row r="103" spans="2:2" x14ac:dyDescent="0.25">
      <c r="B103">
        <v>102</v>
      </c>
    </row>
    <row r="104" spans="2:2" x14ac:dyDescent="0.25">
      <c r="B104">
        <v>103</v>
      </c>
    </row>
    <row r="105" spans="2:2" x14ac:dyDescent="0.25">
      <c r="B105">
        <v>104</v>
      </c>
    </row>
    <row r="106" spans="2:2" x14ac:dyDescent="0.25">
      <c r="B106">
        <v>105</v>
      </c>
    </row>
    <row r="107" spans="2:2" x14ac:dyDescent="0.25">
      <c r="B107">
        <v>106</v>
      </c>
    </row>
    <row r="108" spans="2:2" x14ac:dyDescent="0.25">
      <c r="B108">
        <v>107</v>
      </c>
    </row>
    <row r="109" spans="2:2" x14ac:dyDescent="0.25">
      <c r="B109">
        <v>108</v>
      </c>
    </row>
    <row r="110" spans="2:2" x14ac:dyDescent="0.25">
      <c r="B110">
        <v>109</v>
      </c>
    </row>
    <row r="111" spans="2:2" x14ac:dyDescent="0.25">
      <c r="B111">
        <v>110</v>
      </c>
    </row>
    <row r="112" spans="2:2" x14ac:dyDescent="0.25">
      <c r="B112">
        <v>111</v>
      </c>
    </row>
    <row r="113" spans="2:2" x14ac:dyDescent="0.25">
      <c r="B113">
        <v>112</v>
      </c>
    </row>
    <row r="114" spans="2:2" x14ac:dyDescent="0.25">
      <c r="B114">
        <v>113</v>
      </c>
    </row>
    <row r="115" spans="2:2" x14ac:dyDescent="0.25">
      <c r="B115">
        <v>114</v>
      </c>
    </row>
    <row r="116" spans="2:2" x14ac:dyDescent="0.25">
      <c r="B116">
        <v>115</v>
      </c>
    </row>
    <row r="117" spans="2:2" x14ac:dyDescent="0.25">
      <c r="B117">
        <v>116</v>
      </c>
    </row>
    <row r="118" spans="2:2" x14ac:dyDescent="0.25">
      <c r="B118">
        <v>117</v>
      </c>
    </row>
    <row r="119" spans="2:2" x14ac:dyDescent="0.25">
      <c r="B119">
        <v>118</v>
      </c>
    </row>
    <row r="120" spans="2:2" x14ac:dyDescent="0.25">
      <c r="B120">
        <v>119</v>
      </c>
    </row>
    <row r="121" spans="2:2" x14ac:dyDescent="0.25">
      <c r="B121">
        <v>120</v>
      </c>
    </row>
    <row r="122" spans="2:2" x14ac:dyDescent="0.25">
      <c r="B122">
        <v>121</v>
      </c>
    </row>
    <row r="123" spans="2:2" x14ac:dyDescent="0.25">
      <c r="B123">
        <v>122</v>
      </c>
    </row>
    <row r="124" spans="2:2" x14ac:dyDescent="0.25">
      <c r="B124">
        <v>123</v>
      </c>
    </row>
    <row r="125" spans="2:2" x14ac:dyDescent="0.25">
      <c r="B125">
        <v>124</v>
      </c>
    </row>
    <row r="126" spans="2:2" x14ac:dyDescent="0.25">
      <c r="B126">
        <v>125</v>
      </c>
    </row>
    <row r="127" spans="2:2" x14ac:dyDescent="0.25">
      <c r="B127">
        <v>126</v>
      </c>
    </row>
    <row r="128" spans="2:2" x14ac:dyDescent="0.25">
      <c r="B128">
        <v>127</v>
      </c>
    </row>
    <row r="129" spans="2:2" x14ac:dyDescent="0.25">
      <c r="B129">
        <v>128</v>
      </c>
    </row>
    <row r="130" spans="2:2" x14ac:dyDescent="0.25">
      <c r="B130">
        <v>129</v>
      </c>
    </row>
    <row r="131" spans="2:2" x14ac:dyDescent="0.25">
      <c r="B131">
        <v>130</v>
      </c>
    </row>
    <row r="132" spans="2:2" x14ac:dyDescent="0.25">
      <c r="B132">
        <v>131</v>
      </c>
    </row>
    <row r="133" spans="2:2" x14ac:dyDescent="0.25">
      <c r="B133">
        <v>132</v>
      </c>
    </row>
    <row r="134" spans="2:2" x14ac:dyDescent="0.25">
      <c r="B134">
        <v>133</v>
      </c>
    </row>
    <row r="135" spans="2:2" x14ac:dyDescent="0.25">
      <c r="B135">
        <v>134</v>
      </c>
    </row>
    <row r="136" spans="2:2" x14ac:dyDescent="0.25">
      <c r="B136">
        <v>135</v>
      </c>
    </row>
    <row r="137" spans="2:2" x14ac:dyDescent="0.25">
      <c r="B137">
        <v>136</v>
      </c>
    </row>
    <row r="138" spans="2:2" x14ac:dyDescent="0.25">
      <c r="B138">
        <v>137</v>
      </c>
    </row>
    <row r="139" spans="2:2" x14ac:dyDescent="0.25">
      <c r="B139">
        <v>138</v>
      </c>
    </row>
    <row r="140" spans="2:2" x14ac:dyDescent="0.25">
      <c r="B140">
        <v>139</v>
      </c>
    </row>
    <row r="141" spans="2:2" x14ac:dyDescent="0.25">
      <c r="B141">
        <v>140</v>
      </c>
    </row>
    <row r="142" spans="2:2" x14ac:dyDescent="0.25">
      <c r="B142">
        <v>141</v>
      </c>
    </row>
    <row r="143" spans="2:2" x14ac:dyDescent="0.25">
      <c r="B143">
        <v>142</v>
      </c>
    </row>
    <row r="144" spans="2:2" x14ac:dyDescent="0.25">
      <c r="B144">
        <v>143</v>
      </c>
    </row>
    <row r="145" spans="2:2" x14ac:dyDescent="0.25">
      <c r="B145">
        <v>144</v>
      </c>
    </row>
    <row r="146" spans="2:2" x14ac:dyDescent="0.25">
      <c r="B146">
        <v>145</v>
      </c>
    </row>
    <row r="147" spans="2:2" x14ac:dyDescent="0.25">
      <c r="B147">
        <v>146</v>
      </c>
    </row>
    <row r="148" spans="2:2" x14ac:dyDescent="0.25">
      <c r="B148">
        <v>147</v>
      </c>
    </row>
    <row r="149" spans="2:2" x14ac:dyDescent="0.25">
      <c r="B149">
        <v>148</v>
      </c>
    </row>
    <row r="150" spans="2:2" x14ac:dyDescent="0.25">
      <c r="B150">
        <v>149</v>
      </c>
    </row>
    <row r="151" spans="2:2" x14ac:dyDescent="0.25">
      <c r="B151">
        <v>150</v>
      </c>
    </row>
    <row r="152" spans="2:2" x14ac:dyDescent="0.25">
      <c r="B152">
        <v>151</v>
      </c>
    </row>
    <row r="153" spans="2:2" x14ac:dyDescent="0.25">
      <c r="B153">
        <v>152</v>
      </c>
    </row>
    <row r="154" spans="2:2" x14ac:dyDescent="0.25">
      <c r="B154">
        <v>153</v>
      </c>
    </row>
    <row r="155" spans="2:2" x14ac:dyDescent="0.25">
      <c r="B155">
        <v>154</v>
      </c>
    </row>
    <row r="156" spans="2:2" x14ac:dyDescent="0.25">
      <c r="B156">
        <v>155</v>
      </c>
    </row>
    <row r="157" spans="2:2" x14ac:dyDescent="0.25">
      <c r="B157">
        <v>156</v>
      </c>
    </row>
    <row r="158" spans="2:2" x14ac:dyDescent="0.25">
      <c r="B158">
        <v>157</v>
      </c>
    </row>
    <row r="159" spans="2:2" x14ac:dyDescent="0.25">
      <c r="B159">
        <v>158</v>
      </c>
    </row>
    <row r="160" spans="2:2" x14ac:dyDescent="0.25">
      <c r="B160">
        <v>159</v>
      </c>
    </row>
    <row r="161" spans="2:2" x14ac:dyDescent="0.25">
      <c r="B161">
        <v>160</v>
      </c>
    </row>
    <row r="162" spans="2:2" x14ac:dyDescent="0.25">
      <c r="B162">
        <v>161</v>
      </c>
    </row>
    <row r="163" spans="2:2" x14ac:dyDescent="0.25">
      <c r="B163">
        <v>162</v>
      </c>
    </row>
    <row r="164" spans="2:2" x14ac:dyDescent="0.25">
      <c r="B164">
        <v>163</v>
      </c>
    </row>
    <row r="165" spans="2:2" x14ac:dyDescent="0.25">
      <c r="B165">
        <v>164</v>
      </c>
    </row>
    <row r="166" spans="2:2" x14ac:dyDescent="0.25">
      <c r="B166">
        <v>165</v>
      </c>
    </row>
    <row r="167" spans="2:2" x14ac:dyDescent="0.25">
      <c r="B167">
        <v>166</v>
      </c>
    </row>
    <row r="168" spans="2:2" x14ac:dyDescent="0.25">
      <c r="B168">
        <v>167</v>
      </c>
    </row>
    <row r="169" spans="2:2" x14ac:dyDescent="0.25">
      <c r="B169">
        <v>168</v>
      </c>
    </row>
    <row r="170" spans="2:2" x14ac:dyDescent="0.25">
      <c r="B170">
        <v>169</v>
      </c>
    </row>
    <row r="171" spans="2:2" x14ac:dyDescent="0.25">
      <c r="B171">
        <v>170</v>
      </c>
    </row>
    <row r="172" spans="2:2" x14ac:dyDescent="0.25">
      <c r="B172">
        <v>171</v>
      </c>
    </row>
    <row r="173" spans="2:2" x14ac:dyDescent="0.25">
      <c r="B173">
        <v>172</v>
      </c>
    </row>
    <row r="174" spans="2:2" x14ac:dyDescent="0.25">
      <c r="B174">
        <v>173</v>
      </c>
    </row>
    <row r="175" spans="2:2" x14ac:dyDescent="0.25">
      <c r="B175">
        <v>174</v>
      </c>
    </row>
    <row r="176" spans="2:2" x14ac:dyDescent="0.25">
      <c r="B176">
        <v>175</v>
      </c>
    </row>
    <row r="177" spans="2:2" x14ac:dyDescent="0.25">
      <c r="B177">
        <v>176</v>
      </c>
    </row>
    <row r="178" spans="2:2" x14ac:dyDescent="0.25">
      <c r="B178">
        <v>177</v>
      </c>
    </row>
    <row r="179" spans="2:2" x14ac:dyDescent="0.25">
      <c r="B179">
        <v>178</v>
      </c>
    </row>
    <row r="180" spans="2:2" x14ac:dyDescent="0.25">
      <c r="B180">
        <v>179</v>
      </c>
    </row>
    <row r="181" spans="2:2" x14ac:dyDescent="0.25">
      <c r="B181">
        <v>180</v>
      </c>
    </row>
    <row r="182" spans="2:2" x14ac:dyDescent="0.25">
      <c r="B182">
        <v>181</v>
      </c>
    </row>
    <row r="183" spans="2:2" x14ac:dyDescent="0.25">
      <c r="B183">
        <v>182</v>
      </c>
    </row>
    <row r="184" spans="2:2" x14ac:dyDescent="0.25">
      <c r="B184">
        <v>183</v>
      </c>
    </row>
    <row r="185" spans="2:2" x14ac:dyDescent="0.25">
      <c r="B185">
        <v>184</v>
      </c>
    </row>
    <row r="186" spans="2:2" x14ac:dyDescent="0.25">
      <c r="B186">
        <v>185</v>
      </c>
    </row>
    <row r="187" spans="2:2" x14ac:dyDescent="0.25">
      <c r="B187">
        <v>186</v>
      </c>
    </row>
    <row r="188" spans="2:2" x14ac:dyDescent="0.25">
      <c r="B188">
        <v>187</v>
      </c>
    </row>
    <row r="189" spans="2:2" x14ac:dyDescent="0.25">
      <c r="B189">
        <v>188</v>
      </c>
    </row>
    <row r="190" spans="2:2" x14ac:dyDescent="0.25">
      <c r="B190">
        <v>189</v>
      </c>
    </row>
    <row r="191" spans="2:2" x14ac:dyDescent="0.25">
      <c r="B191">
        <v>190</v>
      </c>
    </row>
    <row r="192" spans="2:2" x14ac:dyDescent="0.25">
      <c r="B192">
        <v>191</v>
      </c>
    </row>
    <row r="193" spans="2:2" x14ac:dyDescent="0.25">
      <c r="B193">
        <v>192</v>
      </c>
    </row>
    <row r="194" spans="2:2" x14ac:dyDescent="0.25">
      <c r="B194">
        <v>193</v>
      </c>
    </row>
    <row r="195" spans="2:2" x14ac:dyDescent="0.25">
      <c r="B195">
        <v>194</v>
      </c>
    </row>
    <row r="196" spans="2:2" x14ac:dyDescent="0.25">
      <c r="B196">
        <v>195</v>
      </c>
    </row>
    <row r="197" spans="2:2" x14ac:dyDescent="0.25">
      <c r="B197">
        <v>196</v>
      </c>
    </row>
    <row r="198" spans="2:2" x14ac:dyDescent="0.25">
      <c r="B198">
        <v>197</v>
      </c>
    </row>
    <row r="199" spans="2:2" x14ac:dyDescent="0.25">
      <c r="B199">
        <v>198</v>
      </c>
    </row>
    <row r="200" spans="2:2" x14ac:dyDescent="0.25">
      <c r="B200">
        <v>199</v>
      </c>
    </row>
    <row r="201" spans="2:2" x14ac:dyDescent="0.25">
      <c r="B201">
        <v>200</v>
      </c>
    </row>
    <row r="202" spans="2:2" x14ac:dyDescent="0.25">
      <c r="B202">
        <v>201</v>
      </c>
    </row>
    <row r="203" spans="2:2" x14ac:dyDescent="0.25">
      <c r="B203">
        <v>202</v>
      </c>
    </row>
    <row r="204" spans="2:2" x14ac:dyDescent="0.25">
      <c r="B204">
        <v>203</v>
      </c>
    </row>
    <row r="205" spans="2:2" x14ac:dyDescent="0.25">
      <c r="B205">
        <v>204</v>
      </c>
    </row>
    <row r="206" spans="2:2" x14ac:dyDescent="0.25">
      <c r="B206">
        <v>205</v>
      </c>
    </row>
    <row r="207" spans="2:2" x14ac:dyDescent="0.25">
      <c r="B207">
        <v>206</v>
      </c>
    </row>
    <row r="208" spans="2:2" x14ac:dyDescent="0.25">
      <c r="B208">
        <v>207</v>
      </c>
    </row>
    <row r="209" spans="2:2" x14ac:dyDescent="0.25">
      <c r="B209">
        <v>208</v>
      </c>
    </row>
    <row r="210" spans="2:2" x14ac:dyDescent="0.25">
      <c r="B210">
        <v>209</v>
      </c>
    </row>
    <row r="211" spans="2:2" x14ac:dyDescent="0.25">
      <c r="B211">
        <v>210</v>
      </c>
    </row>
    <row r="212" spans="2:2" x14ac:dyDescent="0.25">
      <c r="B212">
        <v>211</v>
      </c>
    </row>
    <row r="213" spans="2:2" x14ac:dyDescent="0.25">
      <c r="B213">
        <v>212</v>
      </c>
    </row>
    <row r="214" spans="2:2" x14ac:dyDescent="0.25">
      <c r="B214">
        <v>213</v>
      </c>
    </row>
    <row r="215" spans="2:2" x14ac:dyDescent="0.25">
      <c r="B215">
        <v>214</v>
      </c>
    </row>
    <row r="216" spans="2:2" x14ac:dyDescent="0.25">
      <c r="B216">
        <v>215</v>
      </c>
    </row>
    <row r="217" spans="2:2" x14ac:dyDescent="0.25">
      <c r="B217">
        <v>216</v>
      </c>
    </row>
    <row r="218" spans="2:2" x14ac:dyDescent="0.25">
      <c r="B218">
        <v>217</v>
      </c>
    </row>
    <row r="219" spans="2:2" x14ac:dyDescent="0.25">
      <c r="B219">
        <v>218</v>
      </c>
    </row>
    <row r="220" spans="2:2" x14ac:dyDescent="0.25">
      <c r="B220">
        <v>219</v>
      </c>
    </row>
    <row r="221" spans="2:2" x14ac:dyDescent="0.25">
      <c r="B221">
        <v>220</v>
      </c>
    </row>
    <row r="222" spans="2:2" x14ac:dyDescent="0.25">
      <c r="B222">
        <v>221</v>
      </c>
    </row>
    <row r="223" spans="2:2" x14ac:dyDescent="0.25">
      <c r="B223">
        <v>222</v>
      </c>
    </row>
    <row r="224" spans="2:2" x14ac:dyDescent="0.25">
      <c r="B224">
        <v>223</v>
      </c>
    </row>
    <row r="225" spans="2:2" x14ac:dyDescent="0.25">
      <c r="B225">
        <v>224</v>
      </c>
    </row>
    <row r="226" spans="2:2" x14ac:dyDescent="0.25">
      <c r="B226">
        <v>225</v>
      </c>
    </row>
    <row r="227" spans="2:2" x14ac:dyDescent="0.25">
      <c r="B227">
        <v>226</v>
      </c>
    </row>
    <row r="228" spans="2:2" x14ac:dyDescent="0.25">
      <c r="B228">
        <v>227</v>
      </c>
    </row>
    <row r="229" spans="2:2" x14ac:dyDescent="0.25">
      <c r="B229">
        <v>228</v>
      </c>
    </row>
    <row r="230" spans="2:2" x14ac:dyDescent="0.25">
      <c r="B230">
        <v>229</v>
      </c>
    </row>
    <row r="231" spans="2:2" x14ac:dyDescent="0.25">
      <c r="B231">
        <v>230</v>
      </c>
    </row>
    <row r="232" spans="2:2" x14ac:dyDescent="0.25">
      <c r="B232">
        <v>231</v>
      </c>
    </row>
    <row r="233" spans="2:2" x14ac:dyDescent="0.25">
      <c r="B233">
        <v>232</v>
      </c>
    </row>
    <row r="234" spans="2:2" x14ac:dyDescent="0.25">
      <c r="B234">
        <v>233</v>
      </c>
    </row>
    <row r="235" spans="2:2" x14ac:dyDescent="0.25">
      <c r="B235">
        <v>234</v>
      </c>
    </row>
    <row r="236" spans="2:2" x14ac:dyDescent="0.25">
      <c r="B236">
        <v>235</v>
      </c>
    </row>
    <row r="237" spans="2:2" x14ac:dyDescent="0.25">
      <c r="B237">
        <v>236</v>
      </c>
    </row>
    <row r="238" spans="2:2" x14ac:dyDescent="0.25">
      <c r="B238">
        <v>237</v>
      </c>
    </row>
    <row r="239" spans="2:2" x14ac:dyDescent="0.25">
      <c r="B239">
        <v>238</v>
      </c>
    </row>
    <row r="240" spans="2:2" x14ac:dyDescent="0.25">
      <c r="B240">
        <v>239</v>
      </c>
    </row>
    <row r="241" spans="2:2" x14ac:dyDescent="0.25">
      <c r="B241">
        <v>240</v>
      </c>
    </row>
    <row r="242" spans="2:2" x14ac:dyDescent="0.25">
      <c r="B242">
        <v>241</v>
      </c>
    </row>
    <row r="243" spans="2:2" x14ac:dyDescent="0.25">
      <c r="B243">
        <v>242</v>
      </c>
    </row>
    <row r="244" spans="2:2" x14ac:dyDescent="0.25">
      <c r="B244">
        <v>243</v>
      </c>
    </row>
    <row r="245" spans="2:2" x14ac:dyDescent="0.25">
      <c r="B245">
        <v>244</v>
      </c>
    </row>
    <row r="246" spans="2:2" x14ac:dyDescent="0.25">
      <c r="B246">
        <v>245</v>
      </c>
    </row>
    <row r="247" spans="2:2" x14ac:dyDescent="0.25">
      <c r="B247">
        <v>246</v>
      </c>
    </row>
    <row r="248" spans="2:2" x14ac:dyDescent="0.25">
      <c r="B248">
        <v>247</v>
      </c>
    </row>
    <row r="249" spans="2:2" x14ac:dyDescent="0.25">
      <c r="B249">
        <v>248</v>
      </c>
    </row>
    <row r="250" spans="2:2" x14ac:dyDescent="0.25">
      <c r="B250">
        <v>249</v>
      </c>
    </row>
    <row r="251" spans="2:2" x14ac:dyDescent="0.25">
      <c r="B251">
        <v>250</v>
      </c>
    </row>
    <row r="252" spans="2:2" x14ac:dyDescent="0.25">
      <c r="B252">
        <v>251</v>
      </c>
    </row>
    <row r="253" spans="2:2" x14ac:dyDescent="0.25">
      <c r="B253">
        <v>252</v>
      </c>
    </row>
    <row r="254" spans="2:2" x14ac:dyDescent="0.25">
      <c r="B254">
        <v>253</v>
      </c>
    </row>
    <row r="255" spans="2:2" x14ac:dyDescent="0.25">
      <c r="B255">
        <v>254</v>
      </c>
    </row>
    <row r="256" spans="2:2" x14ac:dyDescent="0.25">
      <c r="B256">
        <v>255</v>
      </c>
    </row>
    <row r="257" spans="2:2" x14ac:dyDescent="0.25">
      <c r="B257">
        <v>256</v>
      </c>
    </row>
    <row r="258" spans="2:2" x14ac:dyDescent="0.25">
      <c r="B258">
        <v>257</v>
      </c>
    </row>
    <row r="259" spans="2:2" x14ac:dyDescent="0.25">
      <c r="B259">
        <v>258</v>
      </c>
    </row>
    <row r="260" spans="2:2" x14ac:dyDescent="0.25">
      <c r="B260">
        <v>259</v>
      </c>
    </row>
    <row r="261" spans="2:2" x14ac:dyDescent="0.25">
      <c r="B261">
        <v>260</v>
      </c>
    </row>
    <row r="262" spans="2:2" x14ac:dyDescent="0.25">
      <c r="B262">
        <v>261</v>
      </c>
    </row>
    <row r="263" spans="2:2" x14ac:dyDescent="0.25">
      <c r="B263">
        <v>262</v>
      </c>
    </row>
    <row r="264" spans="2:2" x14ac:dyDescent="0.25">
      <c r="B264">
        <v>263</v>
      </c>
    </row>
    <row r="265" spans="2:2" x14ac:dyDescent="0.25">
      <c r="B265">
        <v>264</v>
      </c>
    </row>
    <row r="266" spans="2:2" x14ac:dyDescent="0.25">
      <c r="B266">
        <v>265</v>
      </c>
    </row>
    <row r="267" spans="2:2" x14ac:dyDescent="0.25">
      <c r="B267">
        <v>266</v>
      </c>
    </row>
    <row r="268" spans="2:2" x14ac:dyDescent="0.25">
      <c r="B268">
        <v>267</v>
      </c>
    </row>
    <row r="269" spans="2:2" x14ac:dyDescent="0.25">
      <c r="B269">
        <v>268</v>
      </c>
    </row>
    <row r="270" spans="2:2" x14ac:dyDescent="0.25">
      <c r="B270">
        <v>269</v>
      </c>
    </row>
    <row r="271" spans="2:2" x14ac:dyDescent="0.25">
      <c r="B271">
        <v>270</v>
      </c>
    </row>
    <row r="272" spans="2:2" x14ac:dyDescent="0.25">
      <c r="B272">
        <v>271</v>
      </c>
    </row>
    <row r="273" spans="2:2" x14ac:dyDescent="0.25">
      <c r="B273">
        <v>272</v>
      </c>
    </row>
    <row r="274" spans="2:2" x14ac:dyDescent="0.25">
      <c r="B274">
        <v>273</v>
      </c>
    </row>
    <row r="275" spans="2:2" x14ac:dyDescent="0.25">
      <c r="B275">
        <v>274</v>
      </c>
    </row>
    <row r="276" spans="2:2" x14ac:dyDescent="0.25">
      <c r="B276">
        <v>275</v>
      </c>
    </row>
    <row r="277" spans="2:2" x14ac:dyDescent="0.25">
      <c r="B277">
        <v>276</v>
      </c>
    </row>
    <row r="278" spans="2:2" x14ac:dyDescent="0.25">
      <c r="B278">
        <v>277</v>
      </c>
    </row>
    <row r="279" spans="2:2" x14ac:dyDescent="0.25">
      <c r="B279">
        <v>278</v>
      </c>
    </row>
    <row r="280" spans="2:2" x14ac:dyDescent="0.25">
      <c r="B280">
        <v>279</v>
      </c>
    </row>
    <row r="281" spans="2:2" x14ac:dyDescent="0.25">
      <c r="B281">
        <v>280</v>
      </c>
    </row>
    <row r="282" spans="2:2" x14ac:dyDescent="0.25">
      <c r="B282">
        <v>281</v>
      </c>
    </row>
    <row r="283" spans="2:2" x14ac:dyDescent="0.25">
      <c r="B283">
        <v>282</v>
      </c>
    </row>
    <row r="284" spans="2:2" x14ac:dyDescent="0.25">
      <c r="B284">
        <v>283</v>
      </c>
    </row>
    <row r="285" spans="2:2" x14ac:dyDescent="0.25">
      <c r="B285">
        <v>284</v>
      </c>
    </row>
    <row r="286" spans="2:2" x14ac:dyDescent="0.25">
      <c r="B286">
        <v>285</v>
      </c>
    </row>
    <row r="287" spans="2:2" x14ac:dyDescent="0.25">
      <c r="B287">
        <v>286</v>
      </c>
    </row>
    <row r="288" spans="2:2" x14ac:dyDescent="0.25">
      <c r="B288">
        <v>287</v>
      </c>
    </row>
    <row r="289" spans="2:2" x14ac:dyDescent="0.25">
      <c r="B289">
        <v>288</v>
      </c>
    </row>
    <row r="290" spans="2:2" x14ac:dyDescent="0.25">
      <c r="B290">
        <v>289</v>
      </c>
    </row>
    <row r="291" spans="2:2" x14ac:dyDescent="0.25">
      <c r="B291">
        <v>290</v>
      </c>
    </row>
    <row r="292" spans="2:2" x14ac:dyDescent="0.25">
      <c r="B292">
        <v>291</v>
      </c>
    </row>
    <row r="293" spans="2:2" x14ac:dyDescent="0.25">
      <c r="B293">
        <v>292</v>
      </c>
    </row>
    <row r="294" spans="2:2" x14ac:dyDescent="0.25">
      <c r="B294">
        <v>293</v>
      </c>
    </row>
    <row r="295" spans="2:2" x14ac:dyDescent="0.25">
      <c r="B295">
        <v>294</v>
      </c>
    </row>
    <row r="296" spans="2:2" x14ac:dyDescent="0.25">
      <c r="B296">
        <v>295</v>
      </c>
    </row>
    <row r="297" spans="2:2" x14ac:dyDescent="0.25">
      <c r="B297">
        <v>296</v>
      </c>
    </row>
    <row r="298" spans="2:2" x14ac:dyDescent="0.25">
      <c r="B298">
        <v>297</v>
      </c>
    </row>
    <row r="299" spans="2:2" x14ac:dyDescent="0.25">
      <c r="B299">
        <v>298</v>
      </c>
    </row>
    <row r="300" spans="2:2" x14ac:dyDescent="0.25">
      <c r="B300">
        <v>299</v>
      </c>
    </row>
    <row r="301" spans="2:2" x14ac:dyDescent="0.25">
      <c r="B301">
        <v>300</v>
      </c>
    </row>
    <row r="302" spans="2:2" x14ac:dyDescent="0.25">
      <c r="B302">
        <v>301</v>
      </c>
    </row>
    <row r="303" spans="2:2" x14ac:dyDescent="0.25">
      <c r="B303">
        <v>302</v>
      </c>
    </row>
    <row r="304" spans="2:2" x14ac:dyDescent="0.25">
      <c r="B304">
        <v>303</v>
      </c>
    </row>
    <row r="305" spans="2:2" x14ac:dyDescent="0.25">
      <c r="B305">
        <v>304</v>
      </c>
    </row>
    <row r="306" spans="2:2" x14ac:dyDescent="0.25">
      <c r="B306">
        <v>305</v>
      </c>
    </row>
    <row r="307" spans="2:2" x14ac:dyDescent="0.25">
      <c r="B307">
        <v>306</v>
      </c>
    </row>
    <row r="308" spans="2:2" x14ac:dyDescent="0.25">
      <c r="B308">
        <v>307</v>
      </c>
    </row>
    <row r="309" spans="2:2" x14ac:dyDescent="0.25">
      <c r="B309">
        <v>308</v>
      </c>
    </row>
    <row r="310" spans="2:2" x14ac:dyDescent="0.25">
      <c r="B310">
        <v>309</v>
      </c>
    </row>
    <row r="311" spans="2:2" x14ac:dyDescent="0.25">
      <c r="B311">
        <v>310</v>
      </c>
    </row>
    <row r="312" spans="2:2" x14ac:dyDescent="0.25">
      <c r="B312">
        <v>311</v>
      </c>
    </row>
    <row r="313" spans="2:2" x14ac:dyDescent="0.25">
      <c r="B313">
        <v>312</v>
      </c>
    </row>
    <row r="314" spans="2:2" x14ac:dyDescent="0.25">
      <c r="B314">
        <v>313</v>
      </c>
    </row>
    <row r="315" spans="2:2" x14ac:dyDescent="0.25">
      <c r="B315">
        <v>314</v>
      </c>
    </row>
    <row r="316" spans="2:2" x14ac:dyDescent="0.25">
      <c r="B316">
        <v>315</v>
      </c>
    </row>
    <row r="317" spans="2:2" x14ac:dyDescent="0.25">
      <c r="B317">
        <v>316</v>
      </c>
    </row>
    <row r="318" spans="2:2" x14ac:dyDescent="0.25">
      <c r="B318">
        <v>317</v>
      </c>
    </row>
    <row r="319" spans="2:2" x14ac:dyDescent="0.25">
      <c r="B319">
        <v>318</v>
      </c>
    </row>
    <row r="320" spans="2:2" x14ac:dyDescent="0.25">
      <c r="B320">
        <v>319</v>
      </c>
    </row>
    <row r="321" spans="2:2" x14ac:dyDescent="0.25">
      <c r="B321">
        <v>320</v>
      </c>
    </row>
    <row r="322" spans="2:2" x14ac:dyDescent="0.25">
      <c r="B322">
        <v>321</v>
      </c>
    </row>
    <row r="323" spans="2:2" x14ac:dyDescent="0.25">
      <c r="B323">
        <v>322</v>
      </c>
    </row>
    <row r="324" spans="2:2" x14ac:dyDescent="0.25">
      <c r="B324">
        <v>323</v>
      </c>
    </row>
    <row r="325" spans="2:2" x14ac:dyDescent="0.25">
      <c r="B325">
        <v>324</v>
      </c>
    </row>
    <row r="326" spans="2:2" x14ac:dyDescent="0.25">
      <c r="B326">
        <v>325</v>
      </c>
    </row>
    <row r="327" spans="2:2" x14ac:dyDescent="0.25">
      <c r="B327">
        <v>326</v>
      </c>
    </row>
    <row r="328" spans="2:2" x14ac:dyDescent="0.25">
      <c r="B328">
        <v>327</v>
      </c>
    </row>
    <row r="329" spans="2:2" x14ac:dyDescent="0.25">
      <c r="B329">
        <v>328</v>
      </c>
    </row>
    <row r="330" spans="2:2" x14ac:dyDescent="0.25">
      <c r="B330">
        <v>329</v>
      </c>
    </row>
    <row r="331" spans="2:2" x14ac:dyDescent="0.25">
      <c r="B331">
        <v>330</v>
      </c>
    </row>
    <row r="332" spans="2:2" x14ac:dyDescent="0.25">
      <c r="B332">
        <v>331</v>
      </c>
    </row>
    <row r="333" spans="2:2" x14ac:dyDescent="0.25">
      <c r="B333">
        <v>332</v>
      </c>
    </row>
    <row r="334" spans="2:2" x14ac:dyDescent="0.25">
      <c r="B334">
        <v>333</v>
      </c>
    </row>
    <row r="335" spans="2:2" x14ac:dyDescent="0.25">
      <c r="B335">
        <v>334</v>
      </c>
    </row>
    <row r="336" spans="2:2" x14ac:dyDescent="0.25">
      <c r="B336">
        <v>335</v>
      </c>
    </row>
    <row r="337" spans="2:2" x14ac:dyDescent="0.25">
      <c r="B337">
        <v>336</v>
      </c>
    </row>
    <row r="338" spans="2:2" x14ac:dyDescent="0.25">
      <c r="B338">
        <v>337</v>
      </c>
    </row>
    <row r="339" spans="2:2" x14ac:dyDescent="0.25">
      <c r="B339">
        <v>338</v>
      </c>
    </row>
    <row r="340" spans="2:2" x14ac:dyDescent="0.25">
      <c r="B340">
        <v>339</v>
      </c>
    </row>
    <row r="341" spans="2:2" x14ac:dyDescent="0.25">
      <c r="B341">
        <v>340</v>
      </c>
    </row>
    <row r="342" spans="2:2" x14ac:dyDescent="0.25">
      <c r="B342">
        <v>341</v>
      </c>
    </row>
    <row r="343" spans="2:2" x14ac:dyDescent="0.25">
      <c r="B343">
        <v>342</v>
      </c>
    </row>
    <row r="344" spans="2:2" x14ac:dyDescent="0.25">
      <c r="B344">
        <v>343</v>
      </c>
    </row>
    <row r="345" spans="2:2" x14ac:dyDescent="0.25">
      <c r="B345">
        <v>344</v>
      </c>
    </row>
    <row r="346" spans="2:2" x14ac:dyDescent="0.25">
      <c r="B346">
        <v>345</v>
      </c>
    </row>
    <row r="347" spans="2:2" x14ac:dyDescent="0.25">
      <c r="B347">
        <v>346</v>
      </c>
    </row>
    <row r="348" spans="2:2" x14ac:dyDescent="0.25">
      <c r="B348">
        <v>347</v>
      </c>
    </row>
    <row r="349" spans="2:2" x14ac:dyDescent="0.25">
      <c r="B349">
        <v>348</v>
      </c>
    </row>
    <row r="350" spans="2:2" x14ac:dyDescent="0.25">
      <c r="B350">
        <v>349</v>
      </c>
    </row>
    <row r="351" spans="2:2" x14ac:dyDescent="0.25">
      <c r="B351">
        <v>350</v>
      </c>
    </row>
    <row r="352" spans="2:2" x14ac:dyDescent="0.25">
      <c r="B352">
        <v>351</v>
      </c>
    </row>
    <row r="353" spans="2:2" x14ac:dyDescent="0.25">
      <c r="B353">
        <v>352</v>
      </c>
    </row>
    <row r="354" spans="2:2" x14ac:dyDescent="0.25">
      <c r="B354">
        <v>353</v>
      </c>
    </row>
    <row r="355" spans="2:2" x14ac:dyDescent="0.25">
      <c r="B355">
        <v>354</v>
      </c>
    </row>
    <row r="356" spans="2:2" x14ac:dyDescent="0.25">
      <c r="B356">
        <v>355</v>
      </c>
    </row>
    <row r="357" spans="2:2" x14ac:dyDescent="0.25">
      <c r="B357">
        <v>356</v>
      </c>
    </row>
    <row r="358" spans="2:2" x14ac:dyDescent="0.25">
      <c r="B358">
        <v>357</v>
      </c>
    </row>
    <row r="359" spans="2:2" x14ac:dyDescent="0.25">
      <c r="B359">
        <v>358</v>
      </c>
    </row>
    <row r="360" spans="2:2" x14ac:dyDescent="0.25">
      <c r="B360">
        <v>359</v>
      </c>
    </row>
    <row r="361" spans="2:2" x14ac:dyDescent="0.25">
      <c r="B361">
        <v>360</v>
      </c>
    </row>
    <row r="362" spans="2:2" x14ac:dyDescent="0.25">
      <c r="B362">
        <v>361</v>
      </c>
    </row>
    <row r="363" spans="2:2" x14ac:dyDescent="0.25">
      <c r="B363">
        <v>362</v>
      </c>
    </row>
    <row r="364" spans="2:2" x14ac:dyDescent="0.25">
      <c r="B364">
        <v>363</v>
      </c>
    </row>
    <row r="365" spans="2:2" x14ac:dyDescent="0.25">
      <c r="B365">
        <v>364</v>
      </c>
    </row>
    <row r="366" spans="2:2" x14ac:dyDescent="0.25">
      <c r="B366">
        <v>365</v>
      </c>
    </row>
    <row r="367" spans="2:2" x14ac:dyDescent="0.25">
      <c r="B367">
        <v>366</v>
      </c>
    </row>
    <row r="368" spans="2:2" x14ac:dyDescent="0.25">
      <c r="B368">
        <v>367</v>
      </c>
    </row>
    <row r="369" spans="2:2" x14ac:dyDescent="0.25">
      <c r="B369">
        <v>368</v>
      </c>
    </row>
    <row r="370" spans="2:2" x14ac:dyDescent="0.25">
      <c r="B370">
        <v>369</v>
      </c>
    </row>
    <row r="371" spans="2:2" x14ac:dyDescent="0.25">
      <c r="B371">
        <v>370</v>
      </c>
    </row>
    <row r="372" spans="2:2" x14ac:dyDescent="0.25">
      <c r="B372">
        <v>371</v>
      </c>
    </row>
    <row r="373" spans="2:2" x14ac:dyDescent="0.25">
      <c r="B373">
        <v>372</v>
      </c>
    </row>
    <row r="374" spans="2:2" x14ac:dyDescent="0.25">
      <c r="B374">
        <v>373</v>
      </c>
    </row>
    <row r="375" spans="2:2" x14ac:dyDescent="0.25">
      <c r="B375">
        <v>374</v>
      </c>
    </row>
    <row r="376" spans="2:2" x14ac:dyDescent="0.25">
      <c r="B376">
        <v>375</v>
      </c>
    </row>
    <row r="377" spans="2:2" x14ac:dyDescent="0.25">
      <c r="B377">
        <v>376</v>
      </c>
    </row>
    <row r="378" spans="2:2" x14ac:dyDescent="0.25">
      <c r="B378">
        <v>377</v>
      </c>
    </row>
    <row r="379" spans="2:2" x14ac:dyDescent="0.25">
      <c r="B379">
        <v>378</v>
      </c>
    </row>
    <row r="380" spans="2:2" x14ac:dyDescent="0.25">
      <c r="B380">
        <v>379</v>
      </c>
    </row>
    <row r="381" spans="2:2" x14ac:dyDescent="0.25">
      <c r="B381">
        <v>380</v>
      </c>
    </row>
    <row r="382" spans="2:2" x14ac:dyDescent="0.25">
      <c r="B382">
        <v>381</v>
      </c>
    </row>
    <row r="383" spans="2:2" x14ac:dyDescent="0.25">
      <c r="B383">
        <v>382</v>
      </c>
    </row>
    <row r="384" spans="2:2" x14ac:dyDescent="0.25">
      <c r="B384">
        <v>383</v>
      </c>
    </row>
    <row r="385" spans="2:2" x14ac:dyDescent="0.25">
      <c r="B385">
        <v>384</v>
      </c>
    </row>
    <row r="386" spans="2:2" x14ac:dyDescent="0.25">
      <c r="B386">
        <v>385</v>
      </c>
    </row>
    <row r="387" spans="2:2" x14ac:dyDescent="0.25">
      <c r="B387">
        <v>386</v>
      </c>
    </row>
    <row r="388" spans="2:2" x14ac:dyDescent="0.25">
      <c r="B388">
        <v>387</v>
      </c>
    </row>
    <row r="389" spans="2:2" x14ac:dyDescent="0.25">
      <c r="B389">
        <v>388</v>
      </c>
    </row>
    <row r="390" spans="2:2" x14ac:dyDescent="0.25">
      <c r="B390">
        <v>389</v>
      </c>
    </row>
    <row r="391" spans="2:2" x14ac:dyDescent="0.25">
      <c r="B391">
        <v>390</v>
      </c>
    </row>
    <row r="392" spans="2:2" x14ac:dyDescent="0.25">
      <c r="B392">
        <v>391</v>
      </c>
    </row>
    <row r="393" spans="2:2" x14ac:dyDescent="0.25">
      <c r="B393">
        <v>392</v>
      </c>
    </row>
    <row r="394" spans="2:2" x14ac:dyDescent="0.25">
      <c r="B394">
        <v>393</v>
      </c>
    </row>
    <row r="395" spans="2:2" x14ac:dyDescent="0.25">
      <c r="B395">
        <v>394</v>
      </c>
    </row>
    <row r="396" spans="2:2" x14ac:dyDescent="0.25">
      <c r="B396">
        <v>395</v>
      </c>
    </row>
    <row r="397" spans="2:2" x14ac:dyDescent="0.25">
      <c r="B397">
        <v>396</v>
      </c>
    </row>
    <row r="398" spans="2:2" x14ac:dyDescent="0.25">
      <c r="B398">
        <v>397</v>
      </c>
    </row>
    <row r="399" spans="2:2" x14ac:dyDescent="0.25">
      <c r="B399">
        <v>398</v>
      </c>
    </row>
    <row r="400" spans="2:2" x14ac:dyDescent="0.25">
      <c r="B400">
        <v>399</v>
      </c>
    </row>
    <row r="401" spans="2:2" x14ac:dyDescent="0.25">
      <c r="B401">
        <v>400</v>
      </c>
    </row>
    <row r="402" spans="2:2" x14ac:dyDescent="0.25">
      <c r="B402">
        <v>401</v>
      </c>
    </row>
    <row r="403" spans="2:2" x14ac:dyDescent="0.25">
      <c r="B403">
        <v>402</v>
      </c>
    </row>
    <row r="404" spans="2:2" x14ac:dyDescent="0.25">
      <c r="B404">
        <v>403</v>
      </c>
    </row>
    <row r="405" spans="2:2" x14ac:dyDescent="0.25">
      <c r="B405">
        <v>404</v>
      </c>
    </row>
    <row r="406" spans="2:2" x14ac:dyDescent="0.25">
      <c r="B406">
        <v>405</v>
      </c>
    </row>
    <row r="407" spans="2:2" x14ac:dyDescent="0.25">
      <c r="B407">
        <v>406</v>
      </c>
    </row>
    <row r="408" spans="2:2" x14ac:dyDescent="0.25">
      <c r="B408">
        <v>407</v>
      </c>
    </row>
    <row r="409" spans="2:2" x14ac:dyDescent="0.25">
      <c r="B409">
        <v>408</v>
      </c>
    </row>
    <row r="410" spans="2:2" x14ac:dyDescent="0.25">
      <c r="B410">
        <v>409</v>
      </c>
    </row>
    <row r="411" spans="2:2" x14ac:dyDescent="0.25">
      <c r="B411">
        <v>410</v>
      </c>
    </row>
    <row r="412" spans="2:2" x14ac:dyDescent="0.25">
      <c r="B412">
        <v>411</v>
      </c>
    </row>
    <row r="413" spans="2:2" x14ac:dyDescent="0.25">
      <c r="B413">
        <v>412</v>
      </c>
    </row>
    <row r="414" spans="2:2" x14ac:dyDescent="0.25">
      <c r="B414">
        <v>413</v>
      </c>
    </row>
    <row r="415" spans="2:2" x14ac:dyDescent="0.25">
      <c r="B415">
        <v>414</v>
      </c>
    </row>
    <row r="416" spans="2:2" x14ac:dyDescent="0.25">
      <c r="B416">
        <v>415</v>
      </c>
    </row>
    <row r="417" spans="2:2" x14ac:dyDescent="0.25">
      <c r="B417">
        <v>416</v>
      </c>
    </row>
    <row r="418" spans="2:2" x14ac:dyDescent="0.25">
      <c r="B418">
        <v>417</v>
      </c>
    </row>
    <row r="419" spans="2:2" x14ac:dyDescent="0.25">
      <c r="B419">
        <v>418</v>
      </c>
    </row>
    <row r="420" spans="2:2" x14ac:dyDescent="0.25">
      <c r="B420">
        <v>419</v>
      </c>
    </row>
    <row r="421" spans="2:2" x14ac:dyDescent="0.25">
      <c r="B421">
        <v>420</v>
      </c>
    </row>
    <row r="422" spans="2:2" x14ac:dyDescent="0.25">
      <c r="B422">
        <v>421</v>
      </c>
    </row>
    <row r="423" spans="2:2" x14ac:dyDescent="0.25">
      <c r="B423">
        <v>422</v>
      </c>
    </row>
    <row r="424" spans="2:2" x14ac:dyDescent="0.25">
      <c r="B424">
        <v>423</v>
      </c>
    </row>
    <row r="425" spans="2:2" x14ac:dyDescent="0.25">
      <c r="B425">
        <v>424</v>
      </c>
    </row>
    <row r="426" spans="2:2" x14ac:dyDescent="0.25">
      <c r="B426">
        <v>425</v>
      </c>
    </row>
    <row r="427" spans="2:2" x14ac:dyDescent="0.25">
      <c r="B427">
        <v>426</v>
      </c>
    </row>
    <row r="428" spans="2:2" x14ac:dyDescent="0.25">
      <c r="B428">
        <v>427</v>
      </c>
    </row>
    <row r="429" spans="2:2" x14ac:dyDescent="0.25">
      <c r="B429">
        <v>428</v>
      </c>
    </row>
    <row r="430" spans="2:2" x14ac:dyDescent="0.25">
      <c r="B430">
        <v>429</v>
      </c>
    </row>
    <row r="431" spans="2:2" x14ac:dyDescent="0.25">
      <c r="B431">
        <v>430</v>
      </c>
    </row>
    <row r="432" spans="2:2" x14ac:dyDescent="0.25">
      <c r="B432">
        <v>431</v>
      </c>
    </row>
    <row r="433" spans="2:2" x14ac:dyDescent="0.25">
      <c r="B433">
        <v>432</v>
      </c>
    </row>
    <row r="434" spans="2:2" x14ac:dyDescent="0.25">
      <c r="B434">
        <v>433</v>
      </c>
    </row>
    <row r="435" spans="2:2" x14ac:dyDescent="0.25">
      <c r="B435">
        <v>434</v>
      </c>
    </row>
    <row r="436" spans="2:2" x14ac:dyDescent="0.25">
      <c r="B436">
        <v>435</v>
      </c>
    </row>
    <row r="437" spans="2:2" x14ac:dyDescent="0.25">
      <c r="B437">
        <v>436</v>
      </c>
    </row>
    <row r="438" spans="2:2" x14ac:dyDescent="0.25">
      <c r="B438">
        <v>437</v>
      </c>
    </row>
    <row r="439" spans="2:2" x14ac:dyDescent="0.25">
      <c r="B439">
        <v>438</v>
      </c>
    </row>
    <row r="440" spans="2:2" x14ac:dyDescent="0.25">
      <c r="B440">
        <v>439</v>
      </c>
    </row>
    <row r="441" spans="2:2" x14ac:dyDescent="0.25">
      <c r="B441">
        <v>440</v>
      </c>
    </row>
    <row r="442" spans="2:2" x14ac:dyDescent="0.25">
      <c r="B442">
        <v>441</v>
      </c>
    </row>
    <row r="443" spans="2:2" x14ac:dyDescent="0.25">
      <c r="B443">
        <v>442</v>
      </c>
    </row>
    <row r="444" spans="2:2" x14ac:dyDescent="0.25">
      <c r="B444">
        <v>443</v>
      </c>
    </row>
    <row r="445" spans="2:2" x14ac:dyDescent="0.25">
      <c r="B445">
        <v>444</v>
      </c>
    </row>
    <row r="446" spans="2:2" x14ac:dyDescent="0.25">
      <c r="B446">
        <v>445</v>
      </c>
    </row>
    <row r="447" spans="2:2" x14ac:dyDescent="0.25">
      <c r="B447">
        <v>446</v>
      </c>
    </row>
    <row r="448" spans="2:2" x14ac:dyDescent="0.25">
      <c r="B448">
        <v>447</v>
      </c>
    </row>
    <row r="449" spans="2:2" x14ac:dyDescent="0.25">
      <c r="B449">
        <v>448</v>
      </c>
    </row>
    <row r="450" spans="2:2" x14ac:dyDescent="0.25">
      <c r="B450">
        <v>449</v>
      </c>
    </row>
    <row r="451" spans="2:2" x14ac:dyDescent="0.25">
      <c r="B451">
        <v>450</v>
      </c>
    </row>
    <row r="452" spans="2:2" x14ac:dyDescent="0.25">
      <c r="B452">
        <v>451</v>
      </c>
    </row>
    <row r="453" spans="2:2" x14ac:dyDescent="0.25">
      <c r="B453">
        <v>452</v>
      </c>
    </row>
    <row r="454" spans="2:2" x14ac:dyDescent="0.25">
      <c r="B454">
        <v>453</v>
      </c>
    </row>
    <row r="455" spans="2:2" x14ac:dyDescent="0.25">
      <c r="B455">
        <v>454</v>
      </c>
    </row>
    <row r="456" spans="2:2" x14ac:dyDescent="0.25">
      <c r="B456">
        <v>455</v>
      </c>
    </row>
    <row r="457" spans="2:2" x14ac:dyDescent="0.25">
      <c r="B457">
        <v>456</v>
      </c>
    </row>
    <row r="458" spans="2:2" x14ac:dyDescent="0.25">
      <c r="B458">
        <v>457</v>
      </c>
    </row>
    <row r="459" spans="2:2" x14ac:dyDescent="0.25">
      <c r="B459">
        <v>458</v>
      </c>
    </row>
    <row r="460" spans="2:2" x14ac:dyDescent="0.25">
      <c r="B460">
        <v>459</v>
      </c>
    </row>
    <row r="461" spans="2:2" x14ac:dyDescent="0.25">
      <c r="B461">
        <v>460</v>
      </c>
    </row>
    <row r="462" spans="2:2" x14ac:dyDescent="0.25">
      <c r="B462">
        <v>461</v>
      </c>
    </row>
    <row r="463" spans="2:2" x14ac:dyDescent="0.25">
      <c r="B463">
        <v>462</v>
      </c>
    </row>
    <row r="464" spans="2:2" x14ac:dyDescent="0.25">
      <c r="B464">
        <v>463</v>
      </c>
    </row>
    <row r="465" spans="2:2" x14ac:dyDescent="0.25">
      <c r="B465">
        <v>464</v>
      </c>
    </row>
    <row r="466" spans="2:2" x14ac:dyDescent="0.25">
      <c r="B466">
        <v>465</v>
      </c>
    </row>
    <row r="467" spans="2:2" x14ac:dyDescent="0.25">
      <c r="B467">
        <v>466</v>
      </c>
    </row>
    <row r="468" spans="2:2" x14ac:dyDescent="0.25">
      <c r="B468">
        <v>467</v>
      </c>
    </row>
    <row r="469" spans="2:2" x14ac:dyDescent="0.25">
      <c r="B469">
        <v>468</v>
      </c>
    </row>
    <row r="470" spans="2:2" x14ac:dyDescent="0.25">
      <c r="B470">
        <v>469</v>
      </c>
    </row>
    <row r="471" spans="2:2" x14ac:dyDescent="0.25">
      <c r="B471">
        <v>470</v>
      </c>
    </row>
    <row r="472" spans="2:2" x14ac:dyDescent="0.25">
      <c r="B472">
        <v>471</v>
      </c>
    </row>
    <row r="473" spans="2:2" x14ac:dyDescent="0.25">
      <c r="B473">
        <v>472</v>
      </c>
    </row>
    <row r="474" spans="2:2" x14ac:dyDescent="0.25">
      <c r="B474">
        <v>473</v>
      </c>
    </row>
    <row r="475" spans="2:2" x14ac:dyDescent="0.25">
      <c r="B475">
        <v>474</v>
      </c>
    </row>
    <row r="476" spans="2:2" x14ac:dyDescent="0.25">
      <c r="B476">
        <v>475</v>
      </c>
    </row>
    <row r="477" spans="2:2" x14ac:dyDescent="0.25">
      <c r="B477">
        <v>476</v>
      </c>
    </row>
    <row r="478" spans="2:2" x14ac:dyDescent="0.25">
      <c r="B478">
        <v>477</v>
      </c>
    </row>
    <row r="479" spans="2:2" x14ac:dyDescent="0.25">
      <c r="B479">
        <v>478</v>
      </c>
    </row>
    <row r="480" spans="2:2" x14ac:dyDescent="0.25">
      <c r="B480">
        <v>479</v>
      </c>
    </row>
    <row r="481" spans="2:2" x14ac:dyDescent="0.25">
      <c r="B481">
        <v>480</v>
      </c>
    </row>
    <row r="482" spans="2:2" x14ac:dyDescent="0.25">
      <c r="B482">
        <v>481</v>
      </c>
    </row>
    <row r="483" spans="2:2" x14ac:dyDescent="0.25">
      <c r="B483">
        <v>482</v>
      </c>
    </row>
    <row r="484" spans="2:2" x14ac:dyDescent="0.25">
      <c r="B484">
        <v>483</v>
      </c>
    </row>
    <row r="485" spans="2:2" x14ac:dyDescent="0.25">
      <c r="B485">
        <v>484</v>
      </c>
    </row>
    <row r="486" spans="2:2" x14ac:dyDescent="0.25">
      <c r="B486">
        <v>485</v>
      </c>
    </row>
    <row r="487" spans="2:2" x14ac:dyDescent="0.25">
      <c r="B487">
        <v>486</v>
      </c>
    </row>
    <row r="488" spans="2:2" x14ac:dyDescent="0.25">
      <c r="B488">
        <v>487</v>
      </c>
    </row>
    <row r="489" spans="2:2" x14ac:dyDescent="0.25">
      <c r="B489">
        <v>488</v>
      </c>
    </row>
    <row r="490" spans="2:2" x14ac:dyDescent="0.25">
      <c r="B490">
        <v>489</v>
      </c>
    </row>
    <row r="491" spans="2:2" x14ac:dyDescent="0.25">
      <c r="B491">
        <v>490</v>
      </c>
    </row>
    <row r="492" spans="2:2" x14ac:dyDescent="0.25">
      <c r="B492">
        <v>491</v>
      </c>
    </row>
    <row r="493" spans="2:2" x14ac:dyDescent="0.25">
      <c r="B493">
        <v>492</v>
      </c>
    </row>
    <row r="494" spans="2:2" x14ac:dyDescent="0.25">
      <c r="B494">
        <v>493</v>
      </c>
    </row>
    <row r="495" spans="2:2" x14ac:dyDescent="0.25">
      <c r="B495">
        <v>494</v>
      </c>
    </row>
    <row r="496" spans="2:2" x14ac:dyDescent="0.25">
      <c r="B496">
        <v>495</v>
      </c>
    </row>
    <row r="497" spans="2:2" x14ac:dyDescent="0.25">
      <c r="B497">
        <v>496</v>
      </c>
    </row>
    <row r="498" spans="2:2" x14ac:dyDescent="0.25">
      <c r="B498">
        <v>497</v>
      </c>
    </row>
    <row r="499" spans="2:2" x14ac:dyDescent="0.25">
      <c r="B499">
        <v>498</v>
      </c>
    </row>
    <row r="500" spans="2:2" x14ac:dyDescent="0.25">
      <c r="B500">
        <v>499</v>
      </c>
    </row>
    <row r="501" spans="2:2" x14ac:dyDescent="0.25">
      <c r="B501">
        <v>500</v>
      </c>
    </row>
    <row r="502" spans="2:2" x14ac:dyDescent="0.25">
      <c r="B502">
        <v>501</v>
      </c>
    </row>
    <row r="503" spans="2:2" x14ac:dyDescent="0.25">
      <c r="B503">
        <v>502</v>
      </c>
    </row>
    <row r="504" spans="2:2" x14ac:dyDescent="0.25">
      <c r="B504">
        <v>503</v>
      </c>
    </row>
    <row r="505" spans="2:2" x14ac:dyDescent="0.25">
      <c r="B505">
        <v>504</v>
      </c>
    </row>
    <row r="506" spans="2:2" x14ac:dyDescent="0.25">
      <c r="B506">
        <v>505</v>
      </c>
    </row>
    <row r="507" spans="2:2" x14ac:dyDescent="0.25">
      <c r="B507">
        <v>506</v>
      </c>
    </row>
    <row r="508" spans="2:2" x14ac:dyDescent="0.25">
      <c r="B508">
        <v>507</v>
      </c>
    </row>
    <row r="509" spans="2:2" x14ac:dyDescent="0.25">
      <c r="B509">
        <v>508</v>
      </c>
    </row>
    <row r="510" spans="2:2" x14ac:dyDescent="0.25">
      <c r="B510">
        <v>509</v>
      </c>
    </row>
    <row r="511" spans="2:2" x14ac:dyDescent="0.25">
      <c r="B511">
        <v>510</v>
      </c>
    </row>
    <row r="512" spans="2:2" x14ac:dyDescent="0.25">
      <c r="B512">
        <v>511</v>
      </c>
    </row>
    <row r="513" spans="2:2" x14ac:dyDescent="0.25">
      <c r="B513">
        <v>512</v>
      </c>
    </row>
    <row r="514" spans="2:2" x14ac:dyDescent="0.25">
      <c r="B514">
        <v>513</v>
      </c>
    </row>
    <row r="515" spans="2:2" x14ac:dyDescent="0.25">
      <c r="B515">
        <v>514</v>
      </c>
    </row>
    <row r="516" spans="2:2" x14ac:dyDescent="0.25">
      <c r="B516">
        <v>515</v>
      </c>
    </row>
    <row r="517" spans="2:2" x14ac:dyDescent="0.25">
      <c r="B517">
        <v>516</v>
      </c>
    </row>
    <row r="518" spans="2:2" x14ac:dyDescent="0.25">
      <c r="B518">
        <v>517</v>
      </c>
    </row>
    <row r="519" spans="2:2" x14ac:dyDescent="0.25">
      <c r="B519">
        <v>518</v>
      </c>
    </row>
    <row r="520" spans="2:2" x14ac:dyDescent="0.25">
      <c r="B520">
        <v>519</v>
      </c>
    </row>
    <row r="521" spans="2:2" x14ac:dyDescent="0.25">
      <c r="B521">
        <v>520</v>
      </c>
    </row>
    <row r="522" spans="2:2" x14ac:dyDescent="0.25">
      <c r="B522">
        <v>521</v>
      </c>
    </row>
    <row r="523" spans="2:2" x14ac:dyDescent="0.25">
      <c r="B523">
        <v>522</v>
      </c>
    </row>
    <row r="524" spans="2:2" x14ac:dyDescent="0.25">
      <c r="B524">
        <v>523</v>
      </c>
    </row>
    <row r="525" spans="2:2" x14ac:dyDescent="0.25">
      <c r="B525">
        <v>524</v>
      </c>
    </row>
    <row r="526" spans="2:2" x14ac:dyDescent="0.25">
      <c r="B526">
        <v>525</v>
      </c>
    </row>
    <row r="527" spans="2:2" x14ac:dyDescent="0.25">
      <c r="B527">
        <v>526</v>
      </c>
    </row>
    <row r="528" spans="2:2" x14ac:dyDescent="0.25">
      <c r="B528">
        <v>527</v>
      </c>
    </row>
    <row r="529" spans="2:2" x14ac:dyDescent="0.25">
      <c r="B529">
        <v>528</v>
      </c>
    </row>
    <row r="530" spans="2:2" x14ac:dyDescent="0.25">
      <c r="B530">
        <v>529</v>
      </c>
    </row>
    <row r="531" spans="2:2" x14ac:dyDescent="0.25">
      <c r="B531">
        <v>530</v>
      </c>
    </row>
    <row r="532" spans="2:2" x14ac:dyDescent="0.25">
      <c r="B532">
        <v>531</v>
      </c>
    </row>
    <row r="533" spans="2:2" x14ac:dyDescent="0.25">
      <c r="B533">
        <v>532</v>
      </c>
    </row>
    <row r="534" spans="2:2" x14ac:dyDescent="0.25">
      <c r="B534">
        <v>533</v>
      </c>
    </row>
    <row r="535" spans="2:2" x14ac:dyDescent="0.25">
      <c r="B535">
        <v>534</v>
      </c>
    </row>
    <row r="536" spans="2:2" x14ac:dyDescent="0.25">
      <c r="B536">
        <v>535</v>
      </c>
    </row>
    <row r="537" spans="2:2" x14ac:dyDescent="0.25">
      <c r="B537">
        <v>536</v>
      </c>
    </row>
    <row r="538" spans="2:2" x14ac:dyDescent="0.25">
      <c r="B538">
        <v>537</v>
      </c>
    </row>
    <row r="539" spans="2:2" x14ac:dyDescent="0.25">
      <c r="B539">
        <v>538</v>
      </c>
    </row>
    <row r="540" spans="2:2" x14ac:dyDescent="0.25">
      <c r="B540">
        <v>539</v>
      </c>
    </row>
    <row r="541" spans="2:2" x14ac:dyDescent="0.25">
      <c r="B541">
        <v>540</v>
      </c>
    </row>
    <row r="542" spans="2:2" x14ac:dyDescent="0.25">
      <c r="B542">
        <v>541</v>
      </c>
    </row>
    <row r="543" spans="2:2" x14ac:dyDescent="0.25">
      <c r="B543">
        <v>542</v>
      </c>
    </row>
    <row r="544" spans="2:2" x14ac:dyDescent="0.25">
      <c r="B544">
        <v>543</v>
      </c>
    </row>
    <row r="545" spans="2:2" x14ac:dyDescent="0.25">
      <c r="B545">
        <v>544</v>
      </c>
    </row>
    <row r="546" spans="2:2" x14ac:dyDescent="0.25">
      <c r="B546">
        <v>545</v>
      </c>
    </row>
    <row r="547" spans="2:2" x14ac:dyDescent="0.25">
      <c r="B547">
        <v>546</v>
      </c>
    </row>
    <row r="548" spans="2:2" x14ac:dyDescent="0.25">
      <c r="B548">
        <v>547</v>
      </c>
    </row>
    <row r="549" spans="2:2" x14ac:dyDescent="0.25">
      <c r="B549">
        <v>548</v>
      </c>
    </row>
    <row r="550" spans="2:2" x14ac:dyDescent="0.25">
      <c r="B550">
        <v>549</v>
      </c>
    </row>
    <row r="551" spans="2:2" x14ac:dyDescent="0.25">
      <c r="B551">
        <v>550</v>
      </c>
    </row>
    <row r="552" spans="2:2" x14ac:dyDescent="0.25">
      <c r="B552">
        <v>551</v>
      </c>
    </row>
    <row r="553" spans="2:2" x14ac:dyDescent="0.25">
      <c r="B553">
        <v>552</v>
      </c>
    </row>
    <row r="554" spans="2:2" x14ac:dyDescent="0.25">
      <c r="B554">
        <v>553</v>
      </c>
    </row>
    <row r="555" spans="2:2" x14ac:dyDescent="0.25">
      <c r="B555">
        <v>554</v>
      </c>
    </row>
    <row r="556" spans="2:2" x14ac:dyDescent="0.25">
      <c r="B556">
        <v>555</v>
      </c>
    </row>
    <row r="557" spans="2:2" x14ac:dyDescent="0.25">
      <c r="B557">
        <v>556</v>
      </c>
    </row>
    <row r="558" spans="2:2" x14ac:dyDescent="0.25">
      <c r="B558">
        <v>557</v>
      </c>
    </row>
    <row r="559" spans="2:2" x14ac:dyDescent="0.25">
      <c r="B559">
        <v>558</v>
      </c>
    </row>
    <row r="560" spans="2:2" x14ac:dyDescent="0.25">
      <c r="B560">
        <v>559</v>
      </c>
    </row>
    <row r="561" spans="2:2" x14ac:dyDescent="0.25">
      <c r="B561">
        <v>560</v>
      </c>
    </row>
    <row r="562" spans="2:2" x14ac:dyDescent="0.25">
      <c r="B562">
        <v>561</v>
      </c>
    </row>
    <row r="563" spans="2:2" x14ac:dyDescent="0.25">
      <c r="B563">
        <v>562</v>
      </c>
    </row>
    <row r="564" spans="2:2" x14ac:dyDescent="0.25">
      <c r="B564">
        <v>563</v>
      </c>
    </row>
    <row r="565" spans="2:2" x14ac:dyDescent="0.25">
      <c r="B565">
        <v>564</v>
      </c>
    </row>
    <row r="566" spans="2:2" x14ac:dyDescent="0.25">
      <c r="B566">
        <v>565</v>
      </c>
    </row>
    <row r="567" spans="2:2" x14ac:dyDescent="0.25">
      <c r="B567">
        <v>566</v>
      </c>
    </row>
    <row r="568" spans="2:2" x14ac:dyDescent="0.25">
      <c r="B568">
        <v>567</v>
      </c>
    </row>
    <row r="569" spans="2:2" x14ac:dyDescent="0.25">
      <c r="B569">
        <v>568</v>
      </c>
    </row>
    <row r="570" spans="2:2" x14ac:dyDescent="0.25">
      <c r="B570">
        <v>569</v>
      </c>
    </row>
    <row r="571" spans="2:2" x14ac:dyDescent="0.25">
      <c r="B571">
        <v>570</v>
      </c>
    </row>
    <row r="572" spans="2:2" x14ac:dyDescent="0.25">
      <c r="B572">
        <v>571</v>
      </c>
    </row>
    <row r="573" spans="2:2" x14ac:dyDescent="0.25">
      <c r="B573">
        <v>572</v>
      </c>
    </row>
    <row r="574" spans="2:2" x14ac:dyDescent="0.25">
      <c r="B574">
        <v>573</v>
      </c>
    </row>
    <row r="575" spans="2:2" x14ac:dyDescent="0.25">
      <c r="B575">
        <v>574</v>
      </c>
    </row>
    <row r="576" spans="2:2" x14ac:dyDescent="0.25">
      <c r="B576">
        <v>575</v>
      </c>
    </row>
    <row r="577" spans="2:2" x14ac:dyDescent="0.25">
      <c r="B577">
        <v>576</v>
      </c>
    </row>
    <row r="578" spans="2:2" x14ac:dyDescent="0.25">
      <c r="B578">
        <v>577</v>
      </c>
    </row>
    <row r="579" spans="2:2" x14ac:dyDescent="0.25">
      <c r="B579">
        <v>578</v>
      </c>
    </row>
    <row r="580" spans="2:2" x14ac:dyDescent="0.25">
      <c r="B580">
        <v>579</v>
      </c>
    </row>
    <row r="581" spans="2:2" x14ac:dyDescent="0.25">
      <c r="B581">
        <v>580</v>
      </c>
    </row>
    <row r="582" spans="2:2" x14ac:dyDescent="0.25">
      <c r="B582">
        <v>581</v>
      </c>
    </row>
    <row r="583" spans="2:2" x14ac:dyDescent="0.25">
      <c r="B583">
        <v>582</v>
      </c>
    </row>
    <row r="584" spans="2:2" x14ac:dyDescent="0.25">
      <c r="B584">
        <v>583</v>
      </c>
    </row>
    <row r="585" spans="2:2" x14ac:dyDescent="0.25">
      <c r="B585">
        <v>584</v>
      </c>
    </row>
    <row r="586" spans="2:2" x14ac:dyDescent="0.25">
      <c r="B586">
        <v>585</v>
      </c>
    </row>
    <row r="587" spans="2:2" x14ac:dyDescent="0.25">
      <c r="B587">
        <v>586</v>
      </c>
    </row>
    <row r="588" spans="2:2" x14ac:dyDescent="0.25">
      <c r="B588">
        <v>587</v>
      </c>
    </row>
    <row r="589" spans="2:2" x14ac:dyDescent="0.25">
      <c r="B589">
        <v>588</v>
      </c>
    </row>
    <row r="590" spans="2:2" x14ac:dyDescent="0.25">
      <c r="B590">
        <v>589</v>
      </c>
    </row>
    <row r="591" spans="2:2" x14ac:dyDescent="0.25">
      <c r="B591">
        <v>590</v>
      </c>
    </row>
    <row r="592" spans="2:2" x14ac:dyDescent="0.25">
      <c r="B592">
        <v>591</v>
      </c>
    </row>
    <row r="593" spans="2:2" x14ac:dyDescent="0.25">
      <c r="B593">
        <v>592</v>
      </c>
    </row>
    <row r="594" spans="2:2" x14ac:dyDescent="0.25">
      <c r="B594">
        <v>593</v>
      </c>
    </row>
    <row r="595" spans="2:2" x14ac:dyDescent="0.25">
      <c r="B595">
        <v>594</v>
      </c>
    </row>
    <row r="596" spans="2:2" x14ac:dyDescent="0.25">
      <c r="B596">
        <v>595</v>
      </c>
    </row>
    <row r="597" spans="2:2" x14ac:dyDescent="0.25">
      <c r="B597">
        <v>596</v>
      </c>
    </row>
    <row r="598" spans="2:2" x14ac:dyDescent="0.25">
      <c r="B598">
        <v>597</v>
      </c>
    </row>
    <row r="599" spans="2:2" x14ac:dyDescent="0.25">
      <c r="B599">
        <v>598</v>
      </c>
    </row>
    <row r="600" spans="2:2" x14ac:dyDescent="0.25">
      <c r="B600">
        <v>599</v>
      </c>
    </row>
    <row r="601" spans="2:2" x14ac:dyDescent="0.25">
      <c r="B601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9"/>
  <sheetViews>
    <sheetView workbookViewId="0">
      <selection activeCell="G26" sqref="G26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15.28515625" bestFit="1" customWidth="1"/>
    <col min="4" max="4" width="5" bestFit="1" customWidth="1"/>
    <col min="5" max="5" width="12.42578125" bestFit="1" customWidth="1"/>
    <col min="7" max="9" width="15.28515625" bestFit="1" customWidth="1"/>
    <col min="10" max="10" width="8.28515625" bestFit="1" customWidth="1"/>
    <col min="11" max="11" width="19.42578125" bestFit="1" customWidth="1"/>
  </cols>
  <sheetData>
    <row r="1" spans="1:11" x14ac:dyDescent="0.25">
      <c r="A1" s="28" t="s">
        <v>42</v>
      </c>
      <c r="C1" s="28"/>
      <c r="E1" s="28"/>
      <c r="G1" s="103" t="s">
        <v>35</v>
      </c>
      <c r="H1" s="103"/>
      <c r="I1" s="103" t="s">
        <v>38</v>
      </c>
      <c r="J1" s="103" t="s">
        <v>39</v>
      </c>
      <c r="K1" s="103" t="s">
        <v>40</v>
      </c>
    </row>
    <row r="2" spans="1:11" x14ac:dyDescent="0.25">
      <c r="A2" s="28"/>
      <c r="C2" s="28"/>
      <c r="E2" s="28"/>
      <c r="G2" s="24" t="s">
        <v>36</v>
      </c>
      <c r="H2" s="24" t="s">
        <v>37</v>
      </c>
      <c r="I2" s="103"/>
      <c r="J2" s="103"/>
      <c r="K2" s="103"/>
    </row>
    <row r="3" spans="1:11" x14ac:dyDescent="0.25">
      <c r="A3" s="28">
        <f>+H3</f>
        <v>7604948.5700000003</v>
      </c>
      <c r="B3">
        <v>0.3</v>
      </c>
      <c r="C3" s="28">
        <f>+A3*B3</f>
        <v>2281484.571</v>
      </c>
      <c r="D3">
        <v>0.25</v>
      </c>
      <c r="E3" s="28">
        <f>+C3*D3</f>
        <v>570371.14275</v>
      </c>
      <c r="G3" s="25">
        <v>0</v>
      </c>
      <c r="H3" s="25">
        <v>7604948.5700000003</v>
      </c>
      <c r="I3" s="25">
        <v>0</v>
      </c>
      <c r="J3" s="26">
        <v>0.25</v>
      </c>
      <c r="K3" s="25">
        <v>0</v>
      </c>
    </row>
    <row r="4" spans="1:11" x14ac:dyDescent="0.25">
      <c r="A4" s="28">
        <f>+I4</f>
        <v>1901237.14</v>
      </c>
      <c r="C4" s="28"/>
      <c r="D4">
        <v>0.25</v>
      </c>
      <c r="E4" s="28">
        <f>+A4*D4</f>
        <v>475309.28499999997</v>
      </c>
      <c r="G4" s="25">
        <f>+H3</f>
        <v>7604948.5700000003</v>
      </c>
      <c r="H4" s="25">
        <v>76049485.680000007</v>
      </c>
      <c r="I4" s="25">
        <v>1901237.14</v>
      </c>
      <c r="J4" s="26">
        <v>0.3</v>
      </c>
      <c r="K4" s="25">
        <f>+G4</f>
        <v>7604948.5700000003</v>
      </c>
    </row>
    <row r="5" spans="1:11" x14ac:dyDescent="0.25">
      <c r="A5" s="28"/>
      <c r="C5" s="28"/>
      <c r="E5" s="28"/>
      <c r="G5" s="25">
        <f>+H4</f>
        <v>76049485.680000007</v>
      </c>
      <c r="H5" s="27" t="s">
        <v>41</v>
      </c>
      <c r="I5" s="25">
        <v>22434598.280000001</v>
      </c>
      <c r="J5" s="26">
        <v>0.35</v>
      </c>
      <c r="K5" s="25">
        <f>+G5</f>
        <v>76049485.680000007</v>
      </c>
    </row>
    <row r="6" spans="1:11" x14ac:dyDescent="0.25">
      <c r="A6" s="28" t="s">
        <v>43</v>
      </c>
      <c r="C6" s="28"/>
      <c r="E6" s="28"/>
    </row>
    <row r="7" spans="1:11" x14ac:dyDescent="0.25">
      <c r="A7" s="28"/>
      <c r="C7" s="28"/>
      <c r="E7" s="28"/>
    </row>
    <row r="8" spans="1:11" x14ac:dyDescent="0.25">
      <c r="A8" s="28">
        <f>+H4</f>
        <v>76049485.680000007</v>
      </c>
      <c r="B8">
        <v>0.35</v>
      </c>
      <c r="C8" s="28">
        <f>+A8*B8</f>
        <v>26617319.988000002</v>
      </c>
      <c r="D8">
        <v>0.25</v>
      </c>
      <c r="E8" s="28">
        <f>+C8*D8</f>
        <v>6654329.9970000004</v>
      </c>
    </row>
    <row r="9" spans="1:11" x14ac:dyDescent="0.25">
      <c r="A9" s="28">
        <f>+I5</f>
        <v>22434598.280000001</v>
      </c>
      <c r="C9" s="28"/>
      <c r="D9">
        <v>0.25</v>
      </c>
      <c r="E9" s="28">
        <f>+A9*D9</f>
        <v>5608649.5700000003</v>
      </c>
    </row>
  </sheetData>
  <mergeCells count="4">
    <mergeCell ref="G1:H1"/>
    <mergeCell ref="I1:I2"/>
    <mergeCell ref="J1:J2"/>
    <mergeCell ref="K1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0c7c50-9ec3-455f-a673-ec6783c4fc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AC632F5E09BF4DB1B5B5D87FD3D6D0" ma:contentTypeVersion="15" ma:contentTypeDescription="Crear nuevo documento." ma:contentTypeScope="" ma:versionID="7f92f5471fc099a1b6a30177da46b7b6">
  <xsd:schema xmlns:xsd="http://www.w3.org/2001/XMLSchema" xmlns:xs="http://www.w3.org/2001/XMLSchema" xmlns:p="http://schemas.microsoft.com/office/2006/metadata/properties" xmlns:ns3="3c0c7c50-9ec3-455f-a673-ec6783c4fced" targetNamespace="http://schemas.microsoft.com/office/2006/metadata/properties" ma:root="true" ma:fieldsID="370428ebb7cb696725984701dd1f4a03" ns3:_="">
    <xsd:import namespace="3c0c7c50-9ec3-455f-a673-ec6783c4fce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c7c50-9ec3-455f-a673-ec6783c4f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7C206-7FB4-42A2-9FE0-327385B30D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BB7F1-8813-4662-8E58-867D2A67E510}">
  <ds:schemaRefs>
    <ds:schemaRef ds:uri="http://purl.org/dc/dcmitype/"/>
    <ds:schemaRef ds:uri="http://www.w3.org/XML/1998/namespace"/>
    <ds:schemaRef ds:uri="3c0c7c50-9ec3-455f-a673-ec6783c4fced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498A5EE-9C80-4BA9-A1F2-ABB5116F0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c7c50-9ec3-455f-a673-ec6783c4fc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</vt:lpstr>
      <vt:lpstr>Cálculo (PAA)</vt:lpstr>
      <vt:lpstr>Escala2024</vt:lpstr>
      <vt:lpstr>2024</vt:lpstr>
      <vt:lpstr>Hoja1</vt:lpstr>
      <vt:lpstr>ca2022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Veronica Fernandez Guevara</dc:creator>
  <cp:keywords/>
  <dc:description/>
  <cp:lastModifiedBy>Paula Andrea Ataria</cp:lastModifiedBy>
  <cp:revision/>
  <dcterms:created xsi:type="dcterms:W3CDTF">2022-04-25T19:29:06Z</dcterms:created>
  <dcterms:modified xsi:type="dcterms:W3CDTF">2024-12-13T20:21:46Z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0x010100B6AC632F5E09BF4DB1B5B5D87FD3D6D0</vt:lpwstr>
  </property>
</Properties>
</file>